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перечни ЖУ 2023г\"/>
    </mc:Choice>
  </mc:AlternateContent>
  <bookViews>
    <workbookView xWindow="10785" yWindow="165" windowWidth="10815" windowHeight="9990" tabRatio="889"/>
  </bookViews>
  <sheets>
    <sheet name="Перечень" sheetId="18" r:id="rId1"/>
  </sheets>
  <calcPr calcId="152511"/>
</workbook>
</file>

<file path=xl/calcChain.xml><?xml version="1.0" encoding="utf-8"?>
<calcChain xmlns="http://schemas.openxmlformats.org/spreadsheetml/2006/main">
  <c r="O91" i="18" l="1"/>
  <c r="D91" i="18" l="1"/>
  <c r="N69" i="18"/>
  <c r="N67" i="18"/>
  <c r="N66" i="18"/>
  <c r="N71" i="18"/>
  <c r="O71" i="18" s="1"/>
  <c r="N73" i="18"/>
  <c r="N77" i="18"/>
  <c r="O77" i="18" s="1"/>
  <c r="D77" i="18" s="1"/>
  <c r="D93" i="18"/>
  <c r="D90" i="18"/>
  <c r="D89" i="18"/>
  <c r="D88" i="18"/>
  <c r="D86" i="18"/>
  <c r="D85" i="18"/>
  <c r="D83" i="18"/>
  <c r="D82" i="18"/>
  <c r="D81" i="18"/>
  <c r="D80" i="18"/>
  <c r="D79" i="18"/>
  <c r="D78" i="18"/>
  <c r="D76" i="18"/>
  <c r="D75" i="18"/>
  <c r="D74" i="18"/>
  <c r="D70" i="18"/>
  <c r="D69" i="18"/>
  <c r="D67" i="18"/>
  <c r="D64" i="18"/>
  <c r="D34" i="18"/>
  <c r="D32" i="18"/>
  <c r="D14" i="18"/>
  <c r="D4" i="18"/>
  <c r="O92" i="18"/>
  <c r="O94" i="18" s="1"/>
  <c r="D94" i="18" s="1"/>
  <c r="O90" i="18"/>
  <c r="O89" i="18"/>
  <c r="O88" i="18"/>
  <c r="O86" i="18"/>
  <c r="O85" i="18"/>
  <c r="O83" i="18"/>
  <c r="O82" i="18"/>
  <c r="O81" i="18"/>
  <c r="O80" i="18"/>
  <c r="O79" i="18"/>
  <c r="O78" i="18"/>
  <c r="O76" i="18"/>
  <c r="O75" i="18"/>
  <c r="O74" i="18"/>
  <c r="O73" i="18"/>
  <c r="D73" i="18" s="1"/>
  <c r="O70" i="18"/>
  <c r="O69" i="18"/>
  <c r="O67" i="18"/>
  <c r="O66" i="18"/>
  <c r="D66" i="18" s="1"/>
  <c r="O64" i="18"/>
  <c r="O34" i="18"/>
  <c r="O32" i="18"/>
  <c r="O14" i="18"/>
  <c r="O4" i="18"/>
  <c r="D92" i="18" l="1"/>
  <c r="D71" i="18"/>
  <c r="N93" i="18"/>
  <c r="I92" i="18" l="1"/>
  <c r="J92" i="18"/>
  <c r="F91" i="18"/>
  <c r="G91" i="18" s="1"/>
  <c r="H91" i="18" s="1"/>
  <c r="I91" i="18" s="1"/>
  <c r="J91" i="18" s="1"/>
  <c r="K91" i="18" s="1"/>
  <c r="L91" i="18" s="1"/>
  <c r="F90" i="18"/>
  <c r="G90" i="18" s="1"/>
  <c r="H90" i="18" s="1"/>
  <c r="I90" i="18" s="1"/>
  <c r="J90" i="18" s="1"/>
  <c r="K90" i="18" s="1"/>
  <c r="L90" i="18" s="1"/>
  <c r="F89" i="18"/>
  <c r="G89" i="18" s="1"/>
  <c r="H89" i="18" s="1"/>
  <c r="I89" i="18" s="1"/>
  <c r="J89" i="18" s="1"/>
  <c r="K89" i="18" s="1"/>
  <c r="L89" i="18" s="1"/>
  <c r="F88" i="18"/>
  <c r="G88" i="18" s="1"/>
  <c r="H88" i="18" s="1"/>
  <c r="I88" i="18" s="1"/>
  <c r="J88" i="18" s="1"/>
  <c r="K88" i="18" s="1"/>
  <c r="L88" i="18" s="1"/>
  <c r="F86" i="18"/>
  <c r="G86" i="18" s="1"/>
  <c r="H86" i="18" s="1"/>
  <c r="I86" i="18" s="1"/>
  <c r="J86" i="18" s="1"/>
  <c r="K86" i="18" s="1"/>
  <c r="L86" i="18" s="1"/>
  <c r="F85" i="18"/>
  <c r="G85" i="18" s="1"/>
  <c r="H85" i="18" s="1"/>
  <c r="I85" i="18" s="1"/>
  <c r="J85" i="18" s="1"/>
  <c r="K85" i="18" s="1"/>
  <c r="L85" i="18" s="1"/>
  <c r="F83" i="18"/>
  <c r="G83" i="18" s="1"/>
  <c r="H83" i="18" s="1"/>
  <c r="I83" i="18" s="1"/>
  <c r="J83" i="18" s="1"/>
  <c r="K83" i="18" s="1"/>
  <c r="L83" i="18" s="1"/>
  <c r="F82" i="18"/>
  <c r="G82" i="18" s="1"/>
  <c r="H82" i="18" s="1"/>
  <c r="I82" i="18" s="1"/>
  <c r="J82" i="18" s="1"/>
  <c r="K82" i="18" s="1"/>
  <c r="L82" i="18" s="1"/>
  <c r="F81" i="18"/>
  <c r="G81" i="18" s="1"/>
  <c r="H81" i="18" s="1"/>
  <c r="I81" i="18" s="1"/>
  <c r="J81" i="18" s="1"/>
  <c r="K81" i="18" s="1"/>
  <c r="L81" i="18" s="1"/>
  <c r="F80" i="18"/>
  <c r="G80" i="18" s="1"/>
  <c r="H80" i="18" s="1"/>
  <c r="I80" i="18" s="1"/>
  <c r="J80" i="18" s="1"/>
  <c r="K80" i="18" s="1"/>
  <c r="L80" i="18" s="1"/>
  <c r="F79" i="18"/>
  <c r="G79" i="18" s="1"/>
  <c r="H79" i="18" s="1"/>
  <c r="I79" i="18" s="1"/>
  <c r="J79" i="18" s="1"/>
  <c r="K79" i="18" s="1"/>
  <c r="L79" i="18" s="1"/>
  <c r="F78" i="18"/>
  <c r="G78" i="18" s="1"/>
  <c r="H78" i="18" s="1"/>
  <c r="I78" i="18" s="1"/>
  <c r="J78" i="18" s="1"/>
  <c r="K78" i="18" s="1"/>
  <c r="L78" i="18" s="1"/>
  <c r="F77" i="18"/>
  <c r="G77" i="18" s="1"/>
  <c r="H77" i="18" s="1"/>
  <c r="I77" i="18" s="1"/>
  <c r="J77" i="18" s="1"/>
  <c r="K77" i="18" s="1"/>
  <c r="L77" i="18" s="1"/>
  <c r="F76" i="18"/>
  <c r="G76" i="18" s="1"/>
  <c r="H76" i="18" s="1"/>
  <c r="I76" i="18" s="1"/>
  <c r="J76" i="18" s="1"/>
  <c r="K76" i="18" s="1"/>
  <c r="L76" i="18" s="1"/>
  <c r="F75" i="18"/>
  <c r="G75" i="18" s="1"/>
  <c r="H75" i="18" s="1"/>
  <c r="I75" i="18" s="1"/>
  <c r="J75" i="18" s="1"/>
  <c r="K75" i="18" s="1"/>
  <c r="L75" i="18" s="1"/>
  <c r="F74" i="18"/>
  <c r="G74" i="18" s="1"/>
  <c r="H74" i="18" s="1"/>
  <c r="I74" i="18" s="1"/>
  <c r="J74" i="18" s="1"/>
  <c r="K74" i="18" s="1"/>
  <c r="L74" i="18" s="1"/>
  <c r="F73" i="18"/>
  <c r="G73" i="18" s="1"/>
  <c r="H73" i="18" s="1"/>
  <c r="I73" i="18" s="1"/>
  <c r="J73" i="18" s="1"/>
  <c r="K73" i="18" s="1"/>
  <c r="L73" i="18" s="1"/>
  <c r="F71" i="18"/>
  <c r="G71" i="18" s="1"/>
  <c r="H71" i="18" s="1"/>
  <c r="I71" i="18" s="1"/>
  <c r="J71" i="18" s="1"/>
  <c r="K71" i="18" s="1"/>
  <c r="L71" i="18" s="1"/>
  <c r="F70" i="18"/>
  <c r="G70" i="18" s="1"/>
  <c r="H70" i="18" s="1"/>
  <c r="I70" i="18" s="1"/>
  <c r="J70" i="18" s="1"/>
  <c r="K70" i="18" s="1"/>
  <c r="L70" i="18" s="1"/>
  <c r="F69" i="18"/>
  <c r="G69" i="18" s="1"/>
  <c r="H69" i="18" s="1"/>
  <c r="I69" i="18" s="1"/>
  <c r="J69" i="18" s="1"/>
  <c r="K69" i="18" s="1"/>
  <c r="L69" i="18" s="1"/>
  <c r="F67" i="18"/>
  <c r="G67" i="18" s="1"/>
  <c r="H67" i="18" s="1"/>
  <c r="I67" i="18" s="1"/>
  <c r="J67" i="18" s="1"/>
  <c r="K67" i="18" s="1"/>
  <c r="L67" i="18" s="1"/>
  <c r="F66" i="18"/>
  <c r="G66" i="18" s="1"/>
  <c r="H66" i="18" s="1"/>
  <c r="I66" i="18" s="1"/>
  <c r="J66" i="18" s="1"/>
  <c r="K66" i="18" s="1"/>
  <c r="L66" i="18" s="1"/>
  <c r="F64" i="18"/>
  <c r="G64" i="18" s="1"/>
  <c r="H64" i="18" s="1"/>
  <c r="I64" i="18" s="1"/>
  <c r="J64" i="18" s="1"/>
  <c r="K64" i="18" s="1"/>
  <c r="L64" i="18" s="1"/>
  <c r="F34" i="18"/>
  <c r="G34" i="18" s="1"/>
  <c r="H34" i="18" s="1"/>
  <c r="I34" i="18" s="1"/>
  <c r="J34" i="18" s="1"/>
  <c r="K34" i="18" s="1"/>
  <c r="L34" i="18" s="1"/>
  <c r="F32" i="18"/>
  <c r="G32" i="18" s="1"/>
  <c r="H32" i="18" s="1"/>
  <c r="I32" i="18" s="1"/>
  <c r="J32" i="18" s="1"/>
  <c r="K32" i="18" s="1"/>
  <c r="L32" i="18" s="1"/>
  <c r="F14" i="18"/>
  <c r="G14" i="18" s="1"/>
  <c r="H14" i="18" s="1"/>
  <c r="I14" i="18" s="1"/>
  <c r="J14" i="18" s="1"/>
  <c r="K14" i="18" s="1"/>
  <c r="L14" i="18" s="1"/>
  <c r="F4" i="18"/>
  <c r="G4" i="18" s="1"/>
  <c r="H4" i="18" s="1"/>
  <c r="I4" i="18" s="1"/>
  <c r="J4" i="18" s="1"/>
  <c r="K4" i="18" s="1"/>
  <c r="L4" i="18" s="1"/>
  <c r="M14" i="18" l="1"/>
  <c r="N14" i="18" s="1"/>
  <c r="M34" i="18"/>
  <c r="N34" i="18" s="1"/>
  <c r="M66" i="18"/>
  <c r="M69" i="18"/>
  <c r="M71" i="18"/>
  <c r="M74" i="18"/>
  <c r="N74" i="18" s="1"/>
  <c r="M76" i="18"/>
  <c r="N76" i="18" s="1"/>
  <c r="M78" i="18"/>
  <c r="N78" i="18" s="1"/>
  <c r="M80" i="18"/>
  <c r="N80" i="18" s="1"/>
  <c r="M82" i="18"/>
  <c r="N82" i="18" s="1"/>
  <c r="M85" i="18"/>
  <c r="N85" i="18" s="1"/>
  <c r="M88" i="18"/>
  <c r="N88" i="18" s="1"/>
  <c r="M90" i="18"/>
  <c r="N90" i="18" s="1"/>
  <c r="M4" i="18"/>
  <c r="M32" i="18"/>
  <c r="N32" i="18" s="1"/>
  <c r="M64" i="18"/>
  <c r="N64" i="18" s="1"/>
  <c r="M67" i="18"/>
  <c r="M70" i="18"/>
  <c r="N70" i="18" s="1"/>
  <c r="M73" i="18"/>
  <c r="M75" i="18"/>
  <c r="N75" i="18" s="1"/>
  <c r="M77" i="18"/>
  <c r="M79" i="18"/>
  <c r="N79" i="18" s="1"/>
  <c r="M81" i="18"/>
  <c r="N81" i="18" s="1"/>
  <c r="M83" i="18"/>
  <c r="N83" i="18" s="1"/>
  <c r="M86" i="18"/>
  <c r="N86" i="18" s="1"/>
  <c r="M89" i="18"/>
  <c r="N89" i="18" s="1"/>
  <c r="M91" i="18"/>
  <c r="N91" i="18" s="1"/>
  <c r="K92" i="18"/>
  <c r="L92" i="18" s="1"/>
  <c r="L94" i="18" l="1"/>
  <c r="M94" i="18" s="1"/>
  <c r="N4" i="18"/>
  <c r="M92" i="18"/>
  <c r="N92" i="18"/>
  <c r="N94" i="18" s="1"/>
</calcChain>
</file>

<file path=xl/sharedStrings.xml><?xml version="1.0" encoding="utf-8"?>
<sst xmlns="http://schemas.openxmlformats.org/spreadsheetml/2006/main" count="263" uniqueCount="214">
  <si>
    <t>Итого</t>
  </si>
  <si>
    <t>Очистка техэтажей от мусора со сбором его в тару и отноской в установленное место</t>
  </si>
  <si>
    <t>Очистка кровли от мусора и грязи</t>
  </si>
  <si>
    <t>Прочистка ливнестоков</t>
  </si>
  <si>
    <t>Ревизия вентилей в местах общего пользования</t>
  </si>
  <si>
    <t>Устранение засоров внутренних канализационных трубопроводов</t>
  </si>
  <si>
    <t>Ремонт электрощитов</t>
  </si>
  <si>
    <t>По мере необходимости</t>
  </si>
  <si>
    <t>Техобслуживание вводных и внутренних газопроводов</t>
  </si>
  <si>
    <t>1 раз в год</t>
  </si>
  <si>
    <t>Удаление с крыш снега и наледи</t>
  </si>
  <si>
    <t>Техническое обслуживание внутридомовых инженерных сетей и МОП</t>
  </si>
  <si>
    <t>№</t>
  </si>
  <si>
    <t>Вид работ</t>
  </si>
  <si>
    <t>Периодичность</t>
  </si>
  <si>
    <t>Годовая плата (рублей)</t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</si>
  <si>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</si>
  <si>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</si>
  <si>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</si>
  <si>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</si>
  <si>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</si>
  <si>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</si>
  <si>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</si>
  <si>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</si>
  <si>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</si>
  <si>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</si>
  <si>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</si>
  <si>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</si>
  <si>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</si>
  <si>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</si>
  <si>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1.6.</t>
  </si>
  <si>
    <t>II.  Уборка придомовой территории</t>
  </si>
  <si>
    <t>2.</t>
  </si>
  <si>
    <t>Работы по уборке придомовой территории</t>
  </si>
  <si>
    <t>2.1.</t>
  </si>
  <si>
    <t>Холодный период</t>
  </si>
  <si>
    <t>2.1.1.</t>
  </si>
  <si>
    <t>Подметание свежевыпавшего снега толщиной до 2 см</t>
  </si>
  <si>
    <t>1 раз в сутки в дни снегопада</t>
  </si>
  <si>
    <t>2.1.2.</t>
  </si>
  <si>
    <t>Сдвигание свежевыпавшего снега толщиной слоя свыше 2 см</t>
  </si>
  <si>
    <t>Через 3 часа во время снегопада</t>
  </si>
  <si>
    <t>2.1.3.</t>
  </si>
  <si>
    <t>2 раза в сутки во время гололеда</t>
  </si>
  <si>
    <t>2.1.4.</t>
  </si>
  <si>
    <t>Очистка территорий от наледи и льда</t>
  </si>
  <si>
    <t>2.1.5.</t>
  </si>
  <si>
    <t>2.1.6.</t>
  </si>
  <si>
    <t>Очистка урн от мусора</t>
  </si>
  <si>
    <t>1 раз в сутки</t>
  </si>
  <si>
    <t>2.1.7.</t>
  </si>
  <si>
    <t>Уборка контейнерных площадок</t>
  </si>
  <si>
    <t>2.2.</t>
  </si>
  <si>
    <t>Теплый период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</si>
  <si>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</si>
  <si>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</si>
  <si>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</si>
  <si>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</si>
  <si>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</si>
  <si>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</si>
  <si>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</si>
  <si>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</si>
  <si>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 xml:space="preserve">Прочие материальные затраты на санитарное содержание </t>
  </si>
  <si>
    <t>Постоянно</t>
  </si>
  <si>
    <t>3.1.</t>
  </si>
  <si>
    <t>4.1.</t>
  </si>
  <si>
    <t>Дератизация</t>
  </si>
  <si>
    <t>4.2.</t>
  </si>
  <si>
    <t>Аварийное обслуживание</t>
  </si>
  <si>
    <t>4.3.</t>
  </si>
  <si>
    <t>4.4.</t>
  </si>
  <si>
    <t>4.4.1.</t>
  </si>
  <si>
    <t>4.4.2.</t>
  </si>
  <si>
    <t>Общие и частичные осмотры линий электрических сетей, арматуры, электрооборудования на лестничных площадках</t>
  </si>
  <si>
    <t>Общие и частичные осмотры линий электрических сетей, арматуры, электрооборудования в подвальных помещениях</t>
  </si>
  <si>
    <t>Ремонт ВРУ</t>
  </si>
  <si>
    <t>V.  Прочее</t>
  </si>
  <si>
    <t>5.1.</t>
  </si>
  <si>
    <t>5.2.</t>
  </si>
  <si>
    <t>5.3.</t>
  </si>
  <si>
    <t>Непредвиденные работы по текущему ремонту общего имущества жилого дома</t>
  </si>
  <si>
    <t>5.4.</t>
  </si>
  <si>
    <t>Услуги ООО "РРКЦ"</t>
  </si>
  <si>
    <t>III.  Ремонт и обслуживание конструктивных элементов и внешнее благоустройство</t>
  </si>
  <si>
    <t>Профосмотры конструктивных элементов, в том числе:</t>
  </si>
  <si>
    <t>3.1.1.</t>
  </si>
  <si>
    <t>Общие и частичные осмотры конструктивных элементов</t>
  </si>
  <si>
    <t>3.1.2.</t>
  </si>
  <si>
    <t>3.2.</t>
  </si>
  <si>
    <t>Ремонт конструктивных элементов</t>
  </si>
  <si>
    <t>3.2.1.</t>
  </si>
  <si>
    <t>Ремонт шиферного покрытия и устранение течи</t>
  </si>
  <si>
    <t>3.2.2.</t>
  </si>
  <si>
    <t>Пробитие дополнительных гвоздей в шиферную кровлю</t>
  </si>
  <si>
    <t>3.2.3.</t>
  </si>
  <si>
    <t>3.3.</t>
  </si>
  <si>
    <t>Техническое обслуживание конструктивных элементов</t>
  </si>
  <si>
    <t>3.3.1.</t>
  </si>
  <si>
    <t>Утепление подвалов и подъездов</t>
  </si>
  <si>
    <t>3.3.2.</t>
  </si>
  <si>
    <t>Смазывание подъездных дверей</t>
  </si>
  <si>
    <t>3.3.3.</t>
  </si>
  <si>
    <t>Смазывание замков техпомещений</t>
  </si>
  <si>
    <t>3.3.4.</t>
  </si>
  <si>
    <t>3.4.</t>
  </si>
  <si>
    <t>Внешнее благоустройство</t>
  </si>
  <si>
    <t>3.4.1.</t>
  </si>
  <si>
    <t>3.4.2.</t>
  </si>
  <si>
    <t>Ремонт скамеек, качель и т.д.</t>
  </si>
  <si>
    <t>3.4.3.</t>
  </si>
  <si>
    <t>Подготовка к сезонной эксплуатации</t>
  </si>
  <si>
    <t>IV.  Техническое обслуживание и ремонт внутридомового инженерного оборудования и МОП</t>
  </si>
  <si>
    <t>4.1.1.</t>
  </si>
  <si>
    <t>Проверка и прочистка дымоходов и вентканалов</t>
  </si>
  <si>
    <t>Подготовка к сезонной эксплуатации оборудования детских и спортивных площадок</t>
  </si>
  <si>
    <t>Общие и частичные осмотры и обследования</t>
  </si>
  <si>
    <t>4.2.1.</t>
  </si>
  <si>
    <t>3.</t>
  </si>
  <si>
    <t>Работы по ремонту и обслуживанию конструктивных элементов и внешнее благоустройство</t>
  </si>
  <si>
    <t>4.</t>
  </si>
  <si>
    <t>4.2.2.</t>
  </si>
  <si>
    <t>4.2.3.</t>
  </si>
  <si>
    <t>Электроизмерения</t>
  </si>
  <si>
    <t>4.3.1.</t>
  </si>
  <si>
    <t>4.3.2.</t>
  </si>
  <si>
    <t>4.3.3.</t>
  </si>
  <si>
    <t>4.3.4.</t>
  </si>
  <si>
    <t>4.3.5.</t>
  </si>
  <si>
    <t>4.3.6.</t>
  </si>
  <si>
    <t>4.3.7.</t>
  </si>
  <si>
    <t>4.3.9.</t>
  </si>
  <si>
    <t>Мелкий ремонт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</si>
  <si>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</si>
  <si>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стен, дверей, окон</t>
  </si>
  <si>
    <t>2 раз в год</t>
  </si>
  <si>
    <t>Влажная протирка почтовых ящиков</t>
  </si>
  <si>
    <t>Очистка металлических решеток и приямков. Уборка площадки перед входом в подъезд</t>
  </si>
  <si>
    <t>1.7.</t>
  </si>
  <si>
    <t>1.8.</t>
  </si>
  <si>
    <t>1 раз в месяц</t>
  </si>
  <si>
    <t>1 раз в двое суток в дни снегопада</t>
  </si>
  <si>
    <t>1 раз в 3 суток во время гололеда</t>
  </si>
  <si>
    <t>Подметание территории в дни без осадков</t>
  </si>
  <si>
    <t>1 раз в 2-е суток</t>
  </si>
  <si>
    <t>Подметание территорий в дни с осадками до 2 см</t>
  </si>
  <si>
    <t>1 раз в 2-е суток (70% территорий)</t>
  </si>
  <si>
    <t>Подметание территорий в дни с осадками свыше 2 см</t>
  </si>
  <si>
    <t>1 раз в 2-е суток (50% территорий)</t>
  </si>
  <si>
    <t>Затраты на охрану труда работников РЭС</t>
  </si>
  <si>
    <t>6 раз год</t>
  </si>
  <si>
    <t>8 раз в год</t>
  </si>
  <si>
    <t>4 раза в год</t>
  </si>
  <si>
    <t>По мере необходимости, но не менее 2-х раз в год</t>
  </si>
  <si>
    <t xml:space="preserve">Уборка газонов </t>
  </si>
  <si>
    <t>Посыпка территории песком или смесью песка с хлоридами</t>
  </si>
  <si>
    <t>Общие и частичные осмотры кровельных покрытий</t>
  </si>
  <si>
    <t>Частичный ремонт тротуарной плитки</t>
  </si>
  <si>
    <t>1 раз в 3 года</t>
  </si>
  <si>
    <t>Ремонт и тех.обслуживание задвижек ХВС</t>
  </si>
  <si>
    <t>Очистка территорий от снега наносного происхождения (или подметание территорий, свободных от снежного покрова)</t>
  </si>
  <si>
    <t>Поливка газонов, зеленых насаждений</t>
  </si>
  <si>
    <t>Работы по техническому обслуживанию и ремонту внутридомового инженерного оборудования и МОП</t>
  </si>
  <si>
    <t>Общие и частичные осмотры общедомовой системы холодного водоснабжения и водоотведения в технических помещениях</t>
  </si>
  <si>
    <t>Укрепление козырьков, ограждений и перил крылец</t>
  </si>
  <si>
    <t>Антисептирование и антипирирование деревынных конструкций</t>
  </si>
  <si>
    <t>Установка недостающих, частично разбитых и укрепление слабо укрепленных стекол в дверных и оконных заполнениях</t>
  </si>
  <si>
    <t>Укрепление и регулировка доводчиков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</si>
  <si>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</si>
  <si>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</si>
  <si>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3.3.5.</t>
  </si>
  <si>
    <t>3.3.6.</t>
  </si>
  <si>
    <t>3.3.7.</t>
  </si>
  <si>
    <t>3.3.8.</t>
  </si>
  <si>
    <t>3.3.9.</t>
  </si>
  <si>
    <t>3.3.10.</t>
  </si>
  <si>
    <t>Установка урн</t>
  </si>
  <si>
    <t>Окраска урн</t>
  </si>
  <si>
    <t>Окраска решетчатых ограждений, оград</t>
  </si>
  <si>
    <t>3.4.4.</t>
  </si>
  <si>
    <t>3.4.5.</t>
  </si>
  <si>
    <t>3.4.6.</t>
  </si>
  <si>
    <t>Заделка и расшивка швов, трещин, восстановление облицовки фундаментов стен и др.</t>
  </si>
  <si>
    <t>Смена или ремонт отмостки</t>
  </si>
  <si>
    <t>Восстановление приямков, входов в подвалы</t>
  </si>
  <si>
    <t>Восстановление поврежденных участков штукатурки и облицовки</t>
  </si>
  <si>
    <t>3.2.4.</t>
  </si>
  <si>
    <t>3.2.5.</t>
  </si>
  <si>
    <t>3.2.6.</t>
  </si>
  <si>
    <t>Обрезка и снос деревьев и кустарников</t>
  </si>
  <si>
    <t>По действующим правилам</t>
  </si>
  <si>
    <t>2.2.8.</t>
  </si>
  <si>
    <t>4.3.10.</t>
  </si>
  <si>
    <t>4.3.11.</t>
  </si>
  <si>
    <t>Закрытие слуховых окон,продухов, люков и входов на чердак</t>
  </si>
  <si>
    <t>4 раза в неделю</t>
  </si>
  <si>
    <t>Утилизация люминесцентных ламп</t>
  </si>
  <si>
    <t>1 раз  в год</t>
  </si>
  <si>
    <t>4.3.8.</t>
  </si>
  <si>
    <t>Условно-постоянные затраты</t>
  </si>
  <si>
    <t>4.1.2.</t>
  </si>
  <si>
    <t>индексация с 01.07.15. на 10,5%</t>
  </si>
  <si>
    <t>индексация с 01.07.16г на 12,2%</t>
  </si>
  <si>
    <t>индексация с 01.07.17г на 5,2%</t>
  </si>
  <si>
    <t>индексация с 01.07.18г на 4,2%</t>
  </si>
  <si>
    <t>индексация с 01.07.19г на 8,08%</t>
  </si>
  <si>
    <t>индексация с 01.07.20г на 3,6%</t>
  </si>
  <si>
    <r>
      <t>Стоимость на 1 м</t>
    </r>
    <r>
      <rPr>
        <b/>
        <vertAlign val="superscript"/>
        <sz val="10"/>
        <rFont val="Arial Cyr"/>
        <charset val="204"/>
      </rPr>
      <t xml:space="preserve">2 </t>
    </r>
    <r>
      <rPr>
        <b/>
        <sz val="10"/>
        <rFont val="Arial Cyr"/>
        <charset val="204"/>
      </rPr>
      <t>общей площади (рублей в месяц)</t>
    </r>
  </si>
  <si>
    <r>
      <t>Площадь, м</t>
    </r>
    <r>
      <rPr>
        <vertAlign val="superscript"/>
        <sz val="10"/>
        <rFont val="Arial Cyr"/>
        <charset val="204"/>
      </rPr>
      <t>2</t>
    </r>
  </si>
  <si>
    <t>Электроэнергия ОДН</t>
  </si>
  <si>
    <t>ИТОГО</t>
  </si>
  <si>
    <t>Индексация с 01.07.21г на 4,9%</t>
  </si>
  <si>
    <t>Индексация с 01.07.22г на 9,13%</t>
  </si>
  <si>
    <t>Индексация с 01.07.23г на 12,79%</t>
  </si>
  <si>
    <t>Индексация с 01.07.24г на 7,01%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</si>
</sst>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 CYR"/>
    </font>
    <font>
      <b/>
      <vertAlign val="superscript"/>
      <sz val="10"/>
      <name val="Arial Cyr"/>
      <charset val="204"/>
    </font>
    <font>
      <vertAlign val="superscript"/>
      <sz val="10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2" fontId="0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0" fillId="0" borderId="0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 applyFont="1" applyBorder="1"/>
    <xf numFmtId="2" fontId="1" fillId="0" borderId="0" xfId="0" applyNumberFormat="1" applyFont="1" applyBorder="1"/>
    <xf numFmtId="4" fontId="0" fillId="0" borderId="1" xfId="0" applyNumberFormat="1" applyFont="1" applyBorder="1" applyAlignment="1">
      <alignment horizontal="center" vertical="center"/>
    </xf>
    <xf numFmtId="43" fontId="0" fillId="0" borderId="0" xfId="1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zoomScaleNormal="100" workbookViewId="0">
      <pane xSplit="2" ySplit="1" topLeftCell="C87" activePane="bottomRight" state="frozen"/>
      <selection pane="topRight" activeCell="C1" sqref="C1"/>
      <selection pane="bottomLeft" activeCell="A2" sqref="A2"/>
      <selection pane="bottomRight" activeCell="O92" sqref="O92"/>
    </sheetView>
  </sheetViews>
  <sheetFormatPr defaultRowHeight="12.75" x14ac:dyDescent="0.2"/>
  <cols>
    <col min="1" max="1" width="7.5703125" style="27" bestFit="1" customWidth="1"/>
    <col min="2" max="2" width="45.140625" style="6" customWidth="1"/>
    <col min="3" max="3" width="14.28515625" style="6" bestFit="1" customWidth="1"/>
    <col min="4" max="4" width="15.5703125" style="6" bestFit="1" customWidth="1"/>
    <col min="5" max="5" width="9" style="6" hidden="1" customWidth="1"/>
    <col min="6" max="6" width="10.140625" style="6" hidden="1" customWidth="1"/>
    <col min="7" max="10" width="12" style="6" hidden="1" customWidth="1"/>
    <col min="11" max="11" width="11.7109375" style="6" hidden="1" customWidth="1"/>
    <col min="12" max="12" width="13.5703125" style="6" hidden="1" customWidth="1"/>
    <col min="13" max="13" width="14" style="6" hidden="1" customWidth="1"/>
    <col min="14" max="14" width="13" style="6" customWidth="1"/>
    <col min="15" max="15" width="10.42578125" style="6" customWidth="1"/>
    <col min="16" max="16" width="14.28515625" style="6" customWidth="1"/>
    <col min="17" max="18" width="9.5703125" style="6" bestFit="1" customWidth="1"/>
    <col min="19" max="250" width="9.140625" style="6"/>
    <col min="251" max="251" width="5" style="6" customWidth="1"/>
    <col min="252" max="252" width="20.85546875" style="6" customWidth="1"/>
    <col min="253" max="253" width="15.7109375" style="6" customWidth="1"/>
    <col min="254" max="254" width="10.140625" style="6" customWidth="1"/>
    <col min="255" max="506" width="9.140625" style="6"/>
    <col min="507" max="507" width="5" style="6" customWidth="1"/>
    <col min="508" max="508" width="20.85546875" style="6" customWidth="1"/>
    <col min="509" max="509" width="15.7109375" style="6" customWidth="1"/>
    <col min="510" max="510" width="10.140625" style="6" customWidth="1"/>
    <col min="511" max="762" width="9.140625" style="6"/>
    <col min="763" max="763" width="5" style="6" customWidth="1"/>
    <col min="764" max="764" width="20.85546875" style="6" customWidth="1"/>
    <col min="765" max="765" width="15.7109375" style="6" customWidth="1"/>
    <col min="766" max="766" width="10.140625" style="6" customWidth="1"/>
    <col min="767" max="1018" width="9.140625" style="6"/>
    <col min="1019" max="1019" width="5" style="6" customWidth="1"/>
    <col min="1020" max="1020" width="20.85546875" style="6" customWidth="1"/>
    <col min="1021" max="1021" width="15.7109375" style="6" customWidth="1"/>
    <col min="1022" max="1022" width="10.140625" style="6" customWidth="1"/>
    <col min="1023" max="1274" width="9.140625" style="6"/>
    <col min="1275" max="1275" width="5" style="6" customWidth="1"/>
    <col min="1276" max="1276" width="20.85546875" style="6" customWidth="1"/>
    <col min="1277" max="1277" width="15.7109375" style="6" customWidth="1"/>
    <col min="1278" max="1278" width="10.140625" style="6" customWidth="1"/>
    <col min="1279" max="1530" width="9.140625" style="6"/>
    <col min="1531" max="1531" width="5" style="6" customWidth="1"/>
    <col min="1532" max="1532" width="20.85546875" style="6" customWidth="1"/>
    <col min="1533" max="1533" width="15.7109375" style="6" customWidth="1"/>
    <col min="1534" max="1534" width="10.140625" style="6" customWidth="1"/>
    <col min="1535" max="1786" width="9.140625" style="6"/>
    <col min="1787" max="1787" width="5" style="6" customWidth="1"/>
    <col min="1788" max="1788" width="20.85546875" style="6" customWidth="1"/>
    <col min="1789" max="1789" width="15.7109375" style="6" customWidth="1"/>
    <col min="1790" max="1790" width="10.140625" style="6" customWidth="1"/>
    <col min="1791" max="2042" width="9.140625" style="6"/>
    <col min="2043" max="2043" width="5" style="6" customWidth="1"/>
    <col min="2044" max="2044" width="20.85546875" style="6" customWidth="1"/>
    <col min="2045" max="2045" width="15.7109375" style="6" customWidth="1"/>
    <col min="2046" max="2046" width="10.140625" style="6" customWidth="1"/>
    <col min="2047" max="2298" width="9.140625" style="6"/>
    <col min="2299" max="2299" width="5" style="6" customWidth="1"/>
    <col min="2300" max="2300" width="20.85546875" style="6" customWidth="1"/>
    <col min="2301" max="2301" width="15.7109375" style="6" customWidth="1"/>
    <col min="2302" max="2302" width="10.140625" style="6" customWidth="1"/>
    <col min="2303" max="2554" width="9.140625" style="6"/>
    <col min="2555" max="2555" width="5" style="6" customWidth="1"/>
    <col min="2556" max="2556" width="20.85546875" style="6" customWidth="1"/>
    <col min="2557" max="2557" width="15.7109375" style="6" customWidth="1"/>
    <col min="2558" max="2558" width="10.140625" style="6" customWidth="1"/>
    <col min="2559" max="2810" width="9.140625" style="6"/>
    <col min="2811" max="2811" width="5" style="6" customWidth="1"/>
    <col min="2812" max="2812" width="20.85546875" style="6" customWidth="1"/>
    <col min="2813" max="2813" width="15.7109375" style="6" customWidth="1"/>
    <col min="2814" max="2814" width="10.140625" style="6" customWidth="1"/>
    <col min="2815" max="3066" width="9.140625" style="6"/>
    <col min="3067" max="3067" width="5" style="6" customWidth="1"/>
    <col min="3068" max="3068" width="20.85546875" style="6" customWidth="1"/>
    <col min="3069" max="3069" width="15.7109375" style="6" customWidth="1"/>
    <col min="3070" max="3070" width="10.140625" style="6" customWidth="1"/>
    <col min="3071" max="3322" width="9.140625" style="6"/>
    <col min="3323" max="3323" width="5" style="6" customWidth="1"/>
    <col min="3324" max="3324" width="20.85546875" style="6" customWidth="1"/>
    <col min="3325" max="3325" width="15.7109375" style="6" customWidth="1"/>
    <col min="3326" max="3326" width="10.140625" style="6" customWidth="1"/>
    <col min="3327" max="3578" width="9.140625" style="6"/>
    <col min="3579" max="3579" width="5" style="6" customWidth="1"/>
    <col min="3580" max="3580" width="20.85546875" style="6" customWidth="1"/>
    <col min="3581" max="3581" width="15.7109375" style="6" customWidth="1"/>
    <col min="3582" max="3582" width="10.140625" style="6" customWidth="1"/>
    <col min="3583" max="3834" width="9.140625" style="6"/>
    <col min="3835" max="3835" width="5" style="6" customWidth="1"/>
    <col min="3836" max="3836" width="20.85546875" style="6" customWidth="1"/>
    <col min="3837" max="3837" width="15.7109375" style="6" customWidth="1"/>
    <col min="3838" max="3838" width="10.140625" style="6" customWidth="1"/>
    <col min="3839" max="4090" width="9.140625" style="6"/>
    <col min="4091" max="4091" width="5" style="6" customWidth="1"/>
    <col min="4092" max="4092" width="20.85546875" style="6" customWidth="1"/>
    <col min="4093" max="4093" width="15.7109375" style="6" customWidth="1"/>
    <col min="4094" max="4094" width="10.140625" style="6" customWidth="1"/>
    <col min="4095" max="4346" width="9.140625" style="6"/>
    <col min="4347" max="4347" width="5" style="6" customWidth="1"/>
    <col min="4348" max="4348" width="20.85546875" style="6" customWidth="1"/>
    <col min="4349" max="4349" width="15.7109375" style="6" customWidth="1"/>
    <col min="4350" max="4350" width="10.140625" style="6" customWidth="1"/>
    <col min="4351" max="4602" width="9.140625" style="6"/>
    <col min="4603" max="4603" width="5" style="6" customWidth="1"/>
    <col min="4604" max="4604" width="20.85546875" style="6" customWidth="1"/>
    <col min="4605" max="4605" width="15.7109375" style="6" customWidth="1"/>
    <col min="4606" max="4606" width="10.140625" style="6" customWidth="1"/>
    <col min="4607" max="4858" width="9.140625" style="6"/>
    <col min="4859" max="4859" width="5" style="6" customWidth="1"/>
    <col min="4860" max="4860" width="20.85546875" style="6" customWidth="1"/>
    <col min="4861" max="4861" width="15.7109375" style="6" customWidth="1"/>
    <col min="4862" max="4862" width="10.140625" style="6" customWidth="1"/>
    <col min="4863" max="5114" width="9.140625" style="6"/>
    <col min="5115" max="5115" width="5" style="6" customWidth="1"/>
    <col min="5116" max="5116" width="20.85546875" style="6" customWidth="1"/>
    <col min="5117" max="5117" width="15.7109375" style="6" customWidth="1"/>
    <col min="5118" max="5118" width="10.140625" style="6" customWidth="1"/>
    <col min="5119" max="5370" width="9.140625" style="6"/>
    <col min="5371" max="5371" width="5" style="6" customWidth="1"/>
    <col min="5372" max="5372" width="20.85546875" style="6" customWidth="1"/>
    <col min="5373" max="5373" width="15.7109375" style="6" customWidth="1"/>
    <col min="5374" max="5374" width="10.140625" style="6" customWidth="1"/>
    <col min="5375" max="5626" width="9.140625" style="6"/>
    <col min="5627" max="5627" width="5" style="6" customWidth="1"/>
    <col min="5628" max="5628" width="20.85546875" style="6" customWidth="1"/>
    <col min="5629" max="5629" width="15.7109375" style="6" customWidth="1"/>
    <col min="5630" max="5630" width="10.140625" style="6" customWidth="1"/>
    <col min="5631" max="5882" width="9.140625" style="6"/>
    <col min="5883" max="5883" width="5" style="6" customWidth="1"/>
    <col min="5884" max="5884" width="20.85546875" style="6" customWidth="1"/>
    <col min="5885" max="5885" width="15.7109375" style="6" customWidth="1"/>
    <col min="5886" max="5886" width="10.140625" style="6" customWidth="1"/>
    <col min="5887" max="6138" width="9.140625" style="6"/>
    <col min="6139" max="6139" width="5" style="6" customWidth="1"/>
    <col min="6140" max="6140" width="20.85546875" style="6" customWidth="1"/>
    <col min="6141" max="6141" width="15.7109375" style="6" customWidth="1"/>
    <col min="6142" max="6142" width="10.140625" style="6" customWidth="1"/>
    <col min="6143" max="6394" width="9.140625" style="6"/>
    <col min="6395" max="6395" width="5" style="6" customWidth="1"/>
    <col min="6396" max="6396" width="20.85546875" style="6" customWidth="1"/>
    <col min="6397" max="6397" width="15.7109375" style="6" customWidth="1"/>
    <col min="6398" max="6398" width="10.140625" style="6" customWidth="1"/>
    <col min="6399" max="6650" width="9.140625" style="6"/>
    <col min="6651" max="6651" width="5" style="6" customWidth="1"/>
    <col min="6652" max="6652" width="20.85546875" style="6" customWidth="1"/>
    <col min="6653" max="6653" width="15.7109375" style="6" customWidth="1"/>
    <col min="6654" max="6654" width="10.140625" style="6" customWidth="1"/>
    <col min="6655" max="6906" width="9.140625" style="6"/>
    <col min="6907" max="6907" width="5" style="6" customWidth="1"/>
    <col min="6908" max="6908" width="20.85546875" style="6" customWidth="1"/>
    <col min="6909" max="6909" width="15.7109375" style="6" customWidth="1"/>
    <col min="6910" max="6910" width="10.140625" style="6" customWidth="1"/>
    <col min="6911" max="7162" width="9.140625" style="6"/>
    <col min="7163" max="7163" width="5" style="6" customWidth="1"/>
    <col min="7164" max="7164" width="20.85546875" style="6" customWidth="1"/>
    <col min="7165" max="7165" width="15.7109375" style="6" customWidth="1"/>
    <col min="7166" max="7166" width="10.140625" style="6" customWidth="1"/>
    <col min="7167" max="7418" width="9.140625" style="6"/>
    <col min="7419" max="7419" width="5" style="6" customWidth="1"/>
    <col min="7420" max="7420" width="20.85546875" style="6" customWidth="1"/>
    <col min="7421" max="7421" width="15.7109375" style="6" customWidth="1"/>
    <col min="7422" max="7422" width="10.140625" style="6" customWidth="1"/>
    <col min="7423" max="7674" width="9.140625" style="6"/>
    <col min="7675" max="7675" width="5" style="6" customWidth="1"/>
    <col min="7676" max="7676" width="20.85546875" style="6" customWidth="1"/>
    <col min="7677" max="7677" width="15.7109375" style="6" customWidth="1"/>
    <col min="7678" max="7678" width="10.140625" style="6" customWidth="1"/>
    <col min="7679" max="7930" width="9.140625" style="6"/>
    <col min="7931" max="7931" width="5" style="6" customWidth="1"/>
    <col min="7932" max="7932" width="20.85546875" style="6" customWidth="1"/>
    <col min="7933" max="7933" width="15.7109375" style="6" customWidth="1"/>
    <col min="7934" max="7934" width="10.140625" style="6" customWidth="1"/>
    <col min="7935" max="8186" width="9.140625" style="6"/>
    <col min="8187" max="8187" width="5" style="6" customWidth="1"/>
    <col min="8188" max="8188" width="20.85546875" style="6" customWidth="1"/>
    <col min="8189" max="8189" width="15.7109375" style="6" customWidth="1"/>
    <col min="8190" max="8190" width="10.140625" style="6" customWidth="1"/>
    <col min="8191" max="8442" width="9.140625" style="6"/>
    <col min="8443" max="8443" width="5" style="6" customWidth="1"/>
    <col min="8444" max="8444" width="20.85546875" style="6" customWidth="1"/>
    <col min="8445" max="8445" width="15.7109375" style="6" customWidth="1"/>
    <col min="8446" max="8446" width="10.140625" style="6" customWidth="1"/>
    <col min="8447" max="8698" width="9.140625" style="6"/>
    <col min="8699" max="8699" width="5" style="6" customWidth="1"/>
    <col min="8700" max="8700" width="20.85546875" style="6" customWidth="1"/>
    <col min="8701" max="8701" width="15.7109375" style="6" customWidth="1"/>
    <col min="8702" max="8702" width="10.140625" style="6" customWidth="1"/>
    <col min="8703" max="8954" width="9.140625" style="6"/>
    <col min="8955" max="8955" width="5" style="6" customWidth="1"/>
    <col min="8956" max="8956" width="20.85546875" style="6" customWidth="1"/>
    <col min="8957" max="8957" width="15.7109375" style="6" customWidth="1"/>
    <col min="8958" max="8958" width="10.140625" style="6" customWidth="1"/>
    <col min="8959" max="9210" width="9.140625" style="6"/>
    <col min="9211" max="9211" width="5" style="6" customWidth="1"/>
    <col min="9212" max="9212" width="20.85546875" style="6" customWidth="1"/>
    <col min="9213" max="9213" width="15.7109375" style="6" customWidth="1"/>
    <col min="9214" max="9214" width="10.140625" style="6" customWidth="1"/>
    <col min="9215" max="9466" width="9.140625" style="6"/>
    <col min="9467" max="9467" width="5" style="6" customWidth="1"/>
    <col min="9468" max="9468" width="20.85546875" style="6" customWidth="1"/>
    <col min="9469" max="9469" width="15.7109375" style="6" customWidth="1"/>
    <col min="9470" max="9470" width="10.140625" style="6" customWidth="1"/>
    <col min="9471" max="9722" width="9.140625" style="6"/>
    <col min="9723" max="9723" width="5" style="6" customWidth="1"/>
    <col min="9724" max="9724" width="20.85546875" style="6" customWidth="1"/>
    <col min="9725" max="9725" width="15.7109375" style="6" customWidth="1"/>
    <col min="9726" max="9726" width="10.140625" style="6" customWidth="1"/>
    <col min="9727" max="9978" width="9.140625" style="6"/>
    <col min="9979" max="9979" width="5" style="6" customWidth="1"/>
    <col min="9980" max="9980" width="20.85546875" style="6" customWidth="1"/>
    <col min="9981" max="9981" width="15.7109375" style="6" customWidth="1"/>
    <col min="9982" max="9982" width="10.140625" style="6" customWidth="1"/>
    <col min="9983" max="10234" width="9.140625" style="6"/>
    <col min="10235" max="10235" width="5" style="6" customWidth="1"/>
    <col min="10236" max="10236" width="20.85546875" style="6" customWidth="1"/>
    <col min="10237" max="10237" width="15.7109375" style="6" customWidth="1"/>
    <col min="10238" max="10238" width="10.140625" style="6" customWidth="1"/>
    <col min="10239" max="10490" width="9.140625" style="6"/>
    <col min="10491" max="10491" width="5" style="6" customWidth="1"/>
    <col min="10492" max="10492" width="20.85546875" style="6" customWidth="1"/>
    <col min="10493" max="10493" width="15.7109375" style="6" customWidth="1"/>
    <col min="10494" max="10494" width="10.140625" style="6" customWidth="1"/>
    <col min="10495" max="10746" width="9.140625" style="6"/>
    <col min="10747" max="10747" width="5" style="6" customWidth="1"/>
    <col min="10748" max="10748" width="20.85546875" style="6" customWidth="1"/>
    <col min="10749" max="10749" width="15.7109375" style="6" customWidth="1"/>
    <col min="10750" max="10750" width="10.140625" style="6" customWidth="1"/>
    <col min="10751" max="11002" width="9.140625" style="6"/>
    <col min="11003" max="11003" width="5" style="6" customWidth="1"/>
    <col min="11004" max="11004" width="20.85546875" style="6" customWidth="1"/>
    <col min="11005" max="11005" width="15.7109375" style="6" customWidth="1"/>
    <col min="11006" max="11006" width="10.140625" style="6" customWidth="1"/>
    <col min="11007" max="11258" width="9.140625" style="6"/>
    <col min="11259" max="11259" width="5" style="6" customWidth="1"/>
    <col min="11260" max="11260" width="20.85546875" style="6" customWidth="1"/>
    <col min="11261" max="11261" width="15.7109375" style="6" customWidth="1"/>
    <col min="11262" max="11262" width="10.140625" style="6" customWidth="1"/>
    <col min="11263" max="11514" width="9.140625" style="6"/>
    <col min="11515" max="11515" width="5" style="6" customWidth="1"/>
    <col min="11516" max="11516" width="20.85546875" style="6" customWidth="1"/>
    <col min="11517" max="11517" width="15.7109375" style="6" customWidth="1"/>
    <col min="11518" max="11518" width="10.140625" style="6" customWidth="1"/>
    <col min="11519" max="11770" width="9.140625" style="6"/>
    <col min="11771" max="11771" width="5" style="6" customWidth="1"/>
    <col min="11772" max="11772" width="20.85546875" style="6" customWidth="1"/>
    <col min="11773" max="11773" width="15.7109375" style="6" customWidth="1"/>
    <col min="11774" max="11774" width="10.140625" style="6" customWidth="1"/>
    <col min="11775" max="12026" width="9.140625" style="6"/>
    <col min="12027" max="12027" width="5" style="6" customWidth="1"/>
    <col min="12028" max="12028" width="20.85546875" style="6" customWidth="1"/>
    <col min="12029" max="12029" width="15.7109375" style="6" customWidth="1"/>
    <col min="12030" max="12030" width="10.140625" style="6" customWidth="1"/>
    <col min="12031" max="12282" width="9.140625" style="6"/>
    <col min="12283" max="12283" width="5" style="6" customWidth="1"/>
    <col min="12284" max="12284" width="20.85546875" style="6" customWidth="1"/>
    <col min="12285" max="12285" width="15.7109375" style="6" customWidth="1"/>
    <col min="12286" max="12286" width="10.140625" style="6" customWidth="1"/>
    <col min="12287" max="12538" width="9.140625" style="6"/>
    <col min="12539" max="12539" width="5" style="6" customWidth="1"/>
    <col min="12540" max="12540" width="20.85546875" style="6" customWidth="1"/>
    <col min="12541" max="12541" width="15.7109375" style="6" customWidth="1"/>
    <col min="12542" max="12542" width="10.140625" style="6" customWidth="1"/>
    <col min="12543" max="12794" width="9.140625" style="6"/>
    <col min="12795" max="12795" width="5" style="6" customWidth="1"/>
    <col min="12796" max="12796" width="20.85546875" style="6" customWidth="1"/>
    <col min="12797" max="12797" width="15.7109375" style="6" customWidth="1"/>
    <col min="12798" max="12798" width="10.140625" style="6" customWidth="1"/>
    <col min="12799" max="13050" width="9.140625" style="6"/>
    <col min="13051" max="13051" width="5" style="6" customWidth="1"/>
    <col min="13052" max="13052" width="20.85546875" style="6" customWidth="1"/>
    <col min="13053" max="13053" width="15.7109375" style="6" customWidth="1"/>
    <col min="13054" max="13054" width="10.140625" style="6" customWidth="1"/>
    <col min="13055" max="13306" width="9.140625" style="6"/>
    <col min="13307" max="13307" width="5" style="6" customWidth="1"/>
    <col min="13308" max="13308" width="20.85546875" style="6" customWidth="1"/>
    <col min="13309" max="13309" width="15.7109375" style="6" customWidth="1"/>
    <col min="13310" max="13310" width="10.140625" style="6" customWidth="1"/>
    <col min="13311" max="13562" width="9.140625" style="6"/>
    <col min="13563" max="13563" width="5" style="6" customWidth="1"/>
    <col min="13564" max="13564" width="20.85546875" style="6" customWidth="1"/>
    <col min="13565" max="13565" width="15.7109375" style="6" customWidth="1"/>
    <col min="13566" max="13566" width="10.140625" style="6" customWidth="1"/>
    <col min="13567" max="13818" width="9.140625" style="6"/>
    <col min="13819" max="13819" width="5" style="6" customWidth="1"/>
    <col min="13820" max="13820" width="20.85546875" style="6" customWidth="1"/>
    <col min="13821" max="13821" width="15.7109375" style="6" customWidth="1"/>
    <col min="13822" max="13822" width="10.140625" style="6" customWidth="1"/>
    <col min="13823" max="14074" width="9.140625" style="6"/>
    <col min="14075" max="14075" width="5" style="6" customWidth="1"/>
    <col min="14076" max="14076" width="20.85546875" style="6" customWidth="1"/>
    <col min="14077" max="14077" width="15.7109375" style="6" customWidth="1"/>
    <col min="14078" max="14078" width="10.140625" style="6" customWidth="1"/>
    <col min="14079" max="14330" width="9.140625" style="6"/>
    <col min="14331" max="14331" width="5" style="6" customWidth="1"/>
    <col min="14332" max="14332" width="20.85546875" style="6" customWidth="1"/>
    <col min="14333" max="14333" width="15.7109375" style="6" customWidth="1"/>
    <col min="14334" max="14334" width="10.140625" style="6" customWidth="1"/>
    <col min="14335" max="14586" width="9.140625" style="6"/>
    <col min="14587" max="14587" width="5" style="6" customWidth="1"/>
    <col min="14588" max="14588" width="20.85546875" style="6" customWidth="1"/>
    <col min="14589" max="14589" width="15.7109375" style="6" customWidth="1"/>
    <col min="14590" max="14590" width="10.140625" style="6" customWidth="1"/>
    <col min="14591" max="14842" width="9.140625" style="6"/>
    <col min="14843" max="14843" width="5" style="6" customWidth="1"/>
    <col min="14844" max="14844" width="20.85546875" style="6" customWidth="1"/>
    <col min="14845" max="14845" width="15.7109375" style="6" customWidth="1"/>
    <col min="14846" max="14846" width="10.140625" style="6" customWidth="1"/>
    <col min="14847" max="15098" width="9.140625" style="6"/>
    <col min="15099" max="15099" width="5" style="6" customWidth="1"/>
    <col min="15100" max="15100" width="20.85546875" style="6" customWidth="1"/>
    <col min="15101" max="15101" width="15.7109375" style="6" customWidth="1"/>
    <col min="15102" max="15102" width="10.140625" style="6" customWidth="1"/>
    <col min="15103" max="15354" width="9.140625" style="6"/>
    <col min="15355" max="15355" width="5" style="6" customWidth="1"/>
    <col min="15356" max="15356" width="20.85546875" style="6" customWidth="1"/>
    <col min="15357" max="15357" width="15.7109375" style="6" customWidth="1"/>
    <col min="15358" max="15358" width="10.140625" style="6" customWidth="1"/>
    <col min="15359" max="15610" width="9.140625" style="6"/>
    <col min="15611" max="15611" width="5" style="6" customWidth="1"/>
    <col min="15612" max="15612" width="20.85546875" style="6" customWidth="1"/>
    <col min="15613" max="15613" width="15.7109375" style="6" customWidth="1"/>
    <col min="15614" max="15614" width="10.140625" style="6" customWidth="1"/>
    <col min="15615" max="15866" width="9.140625" style="6"/>
    <col min="15867" max="15867" width="5" style="6" customWidth="1"/>
    <col min="15868" max="15868" width="20.85546875" style="6" customWidth="1"/>
    <col min="15869" max="15869" width="15.7109375" style="6" customWidth="1"/>
    <col min="15870" max="15870" width="10.140625" style="6" customWidth="1"/>
    <col min="15871" max="16122" width="9.140625" style="6"/>
    <col min="16123" max="16123" width="5" style="6" customWidth="1"/>
    <col min="16124" max="16124" width="20.85546875" style="6" customWidth="1"/>
    <col min="16125" max="16125" width="15.7109375" style="6" customWidth="1"/>
    <col min="16126" max="16126" width="10.140625" style="6" customWidth="1"/>
    <col min="16127" max="16384" width="9.140625" style="6"/>
  </cols>
  <sheetData>
    <row r="1" spans="1:15" s="9" customFormat="1" ht="78.75" customHeight="1" x14ac:dyDescent="0.2">
      <c r="A1" s="8" t="s">
        <v>12</v>
      </c>
      <c r="B1" s="8" t="s">
        <v>13</v>
      </c>
      <c r="C1" s="8" t="s">
        <v>14</v>
      </c>
      <c r="D1" s="8" t="s">
        <v>15</v>
      </c>
      <c r="E1" s="8" t="s">
        <v>206</v>
      </c>
      <c r="F1" s="8" t="s">
        <v>200</v>
      </c>
      <c r="G1" s="4" t="s">
        <v>201</v>
      </c>
      <c r="H1" s="4" t="s">
        <v>202</v>
      </c>
      <c r="I1" s="4" t="s">
        <v>203</v>
      </c>
      <c r="J1" s="4" t="s">
        <v>204</v>
      </c>
      <c r="K1" s="4" t="s">
        <v>205</v>
      </c>
      <c r="L1" s="28" t="s">
        <v>210</v>
      </c>
      <c r="M1" s="28" t="s">
        <v>211</v>
      </c>
      <c r="N1" s="28" t="s">
        <v>212</v>
      </c>
      <c r="O1" s="28" t="s">
        <v>213</v>
      </c>
    </row>
    <row r="2" spans="1:15" ht="14.25" x14ac:dyDescent="0.2">
      <c r="A2" s="10"/>
      <c r="B2" s="11" t="s">
        <v>207</v>
      </c>
      <c r="C2" s="11">
        <v>4909.5</v>
      </c>
      <c r="D2" s="2"/>
      <c r="E2" s="2"/>
      <c r="F2" s="2"/>
      <c r="G2" s="12"/>
      <c r="H2" s="12"/>
      <c r="I2" s="12"/>
      <c r="J2" s="12"/>
      <c r="K2" s="12"/>
      <c r="L2" s="12"/>
      <c r="M2" s="12"/>
      <c r="N2" s="12"/>
      <c r="O2" s="2"/>
    </row>
    <row r="3" spans="1:15" ht="12.75" customHeight="1" x14ac:dyDescent="0.2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2"/>
    </row>
    <row r="4" spans="1:15" x14ac:dyDescent="0.2">
      <c r="A4" s="10" t="s">
        <v>17</v>
      </c>
      <c r="B4" s="11" t="s">
        <v>18</v>
      </c>
      <c r="C4" s="11"/>
      <c r="D4" s="37">
        <f>C$2*O4*12</f>
        <v>152587.26</v>
      </c>
      <c r="E4" s="2">
        <v>1.23</v>
      </c>
      <c r="F4" s="2">
        <f>E4*1.105</f>
        <v>1.3591499999999999</v>
      </c>
      <c r="G4" s="30">
        <f>F4*1.122</f>
        <v>1.5249663</v>
      </c>
      <c r="H4" s="30">
        <f>G4*1.052</f>
        <v>1.6042645476000001</v>
      </c>
      <c r="I4" s="30">
        <f>H4*1.042</f>
        <v>1.6716436585992003</v>
      </c>
      <c r="J4" s="30">
        <f>I4*1.0808</f>
        <v>1.8067124662140157</v>
      </c>
      <c r="K4" s="30">
        <f>J4*1.036</f>
        <v>1.8717541149977204</v>
      </c>
      <c r="L4" s="30">
        <f>K4*1.049</f>
        <v>1.9634700666326086</v>
      </c>
      <c r="M4" s="30">
        <f>L4*1.0913</f>
        <v>2.1427348837161655</v>
      </c>
      <c r="N4" s="2">
        <f>M4*1.1279</f>
        <v>2.4167906753434627</v>
      </c>
      <c r="O4" s="2">
        <f>ROUND(N4*1.0701,2)</f>
        <v>2.59</v>
      </c>
    </row>
    <row r="5" spans="1:15" ht="25.5" x14ac:dyDescent="0.2">
      <c r="A5" s="10" t="s">
        <v>19</v>
      </c>
      <c r="B5" s="11" t="s">
        <v>20</v>
      </c>
      <c r="C5" s="14" t="s">
        <v>194</v>
      </c>
      <c r="D5" s="2"/>
      <c r="E5" s="2"/>
      <c r="F5" s="2"/>
      <c r="G5" s="12"/>
      <c r="H5" s="13"/>
      <c r="I5" s="12"/>
      <c r="J5" s="12"/>
      <c r="K5" s="12"/>
      <c r="L5" s="13"/>
      <c r="M5" s="12"/>
      <c r="N5" s="19"/>
      <c r="O5" s="2"/>
    </row>
    <row r="6" spans="1:15" ht="38.25" customHeight="1" x14ac:dyDescent="0.2">
      <c r="A6" s="10" t="s">
        <v>21</v>
      </c>
      <c r="B6" s="11" t="s">
        <v>22</v>
      </c>
      <c r="C6" s="14" t="s">
        <v>23</v>
      </c>
      <c r="D6" s="2"/>
      <c r="E6" s="2"/>
      <c r="F6" s="2"/>
      <c r="G6" s="12"/>
      <c r="H6" s="13"/>
      <c r="I6" s="12"/>
      <c r="J6" s="12"/>
      <c r="K6" s="12"/>
      <c r="L6" s="13"/>
      <c r="M6" s="12"/>
      <c r="N6" s="19"/>
      <c r="O6" s="2"/>
    </row>
    <row r="7" spans="1:15" ht="51" customHeight="1" x14ac:dyDescent="0.2">
      <c r="A7" s="15" t="s">
        <v>24</v>
      </c>
      <c r="B7" s="11" t="s">
        <v>132</v>
      </c>
      <c r="C7" s="14" t="s">
        <v>25</v>
      </c>
      <c r="D7" s="2"/>
      <c r="E7" s="2"/>
      <c r="F7" s="2"/>
      <c r="G7" s="12"/>
      <c r="H7" s="13"/>
      <c r="I7" s="12"/>
      <c r="J7" s="12"/>
      <c r="K7" s="12"/>
      <c r="L7" s="13"/>
      <c r="M7" s="12"/>
      <c r="N7" s="19"/>
      <c r="O7" s="2"/>
    </row>
    <row r="8" spans="1:15" ht="25.5" customHeight="1" x14ac:dyDescent="0.2">
      <c r="A8" s="10" t="s">
        <v>26</v>
      </c>
      <c r="B8" s="11" t="s">
        <v>27</v>
      </c>
      <c r="C8" s="14" t="s">
        <v>25</v>
      </c>
      <c r="D8" s="2"/>
      <c r="E8" s="2"/>
      <c r="F8" s="2"/>
      <c r="G8" s="12"/>
      <c r="H8" s="13"/>
      <c r="I8" s="12"/>
      <c r="J8" s="12"/>
      <c r="K8" s="12"/>
      <c r="L8" s="13"/>
      <c r="M8" s="12"/>
      <c r="N8" s="19"/>
      <c r="O8" s="2"/>
    </row>
    <row r="9" spans="1:15" ht="25.5" customHeight="1" x14ac:dyDescent="0.2">
      <c r="A9" s="10" t="s">
        <v>28</v>
      </c>
      <c r="B9" s="11" t="s">
        <v>29</v>
      </c>
      <c r="C9" s="14" t="s">
        <v>25</v>
      </c>
      <c r="D9" s="2"/>
      <c r="E9" s="2"/>
      <c r="F9" s="2"/>
      <c r="G9" s="12"/>
      <c r="H9" s="13"/>
      <c r="I9" s="12"/>
      <c r="J9" s="12"/>
      <c r="K9" s="12"/>
      <c r="L9" s="13"/>
      <c r="M9" s="12"/>
      <c r="N9" s="19"/>
      <c r="O9" s="2"/>
    </row>
    <row r="10" spans="1:15" ht="25.5" customHeight="1" x14ac:dyDescent="0.2">
      <c r="A10" s="10" t="s">
        <v>30</v>
      </c>
      <c r="B10" s="11" t="s">
        <v>133</v>
      </c>
      <c r="C10" s="14" t="s">
        <v>25</v>
      </c>
      <c r="D10" s="2"/>
      <c r="E10" s="2"/>
      <c r="F10" s="2"/>
      <c r="G10" s="12"/>
      <c r="H10" s="13"/>
      <c r="I10" s="12"/>
      <c r="J10" s="12"/>
      <c r="K10" s="12"/>
      <c r="L10" s="13"/>
      <c r="M10" s="12"/>
      <c r="N10" s="19"/>
      <c r="O10" s="2"/>
    </row>
    <row r="11" spans="1:15" ht="25.5" customHeight="1" x14ac:dyDescent="0.2">
      <c r="A11" s="10" t="s">
        <v>137</v>
      </c>
      <c r="B11" s="11" t="s">
        <v>135</v>
      </c>
      <c r="C11" s="14" t="s">
        <v>139</v>
      </c>
      <c r="D11" s="2"/>
      <c r="E11" s="2"/>
      <c r="F11" s="2"/>
      <c r="G11" s="12"/>
      <c r="H11" s="13"/>
      <c r="I11" s="12"/>
      <c r="J11" s="12"/>
      <c r="K11" s="12"/>
      <c r="L11" s="13"/>
      <c r="M11" s="12"/>
      <c r="N11" s="19"/>
      <c r="O11" s="2"/>
    </row>
    <row r="12" spans="1:15" ht="38.25" customHeight="1" x14ac:dyDescent="0.2">
      <c r="A12" s="16" t="s">
        <v>138</v>
      </c>
      <c r="B12" s="17" t="s">
        <v>136</v>
      </c>
      <c r="C12" s="16" t="s">
        <v>23</v>
      </c>
      <c r="D12" s="2"/>
      <c r="E12" s="12"/>
      <c r="F12" s="12"/>
      <c r="G12" s="12"/>
      <c r="H12" s="13"/>
      <c r="I12" s="12"/>
      <c r="J12" s="12"/>
      <c r="K12" s="12"/>
      <c r="L12" s="13"/>
      <c r="M12" s="12"/>
      <c r="N12" s="19"/>
      <c r="O12" s="2"/>
    </row>
    <row r="13" spans="1:15" ht="12.75" customHeight="1" x14ac:dyDescent="0.2">
      <c r="A13" s="39" t="s">
        <v>31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19"/>
      <c r="O13" s="2"/>
    </row>
    <row r="14" spans="1:15" ht="25.5" customHeight="1" x14ac:dyDescent="0.2">
      <c r="A14" s="10" t="s">
        <v>32</v>
      </c>
      <c r="B14" s="11" t="s">
        <v>33</v>
      </c>
      <c r="C14" s="11"/>
      <c r="D14" s="37">
        <f>C$2*O14*12</f>
        <v>113704.01999999999</v>
      </c>
      <c r="E14" s="2">
        <v>0.92</v>
      </c>
      <c r="F14" s="2">
        <f>E14*1.105</f>
        <v>1.0165999999999999</v>
      </c>
      <c r="G14" s="2">
        <f t="shared" ref="G14:G67" si="0">F14*1.122</f>
        <v>1.1406252000000001</v>
      </c>
      <c r="H14" s="2">
        <f t="shared" ref="H14:H67" si="1">G14*1.052</f>
        <v>1.1999377104000002</v>
      </c>
      <c r="I14" s="2">
        <f t="shared" ref="I14:I67" si="2">H14*1.042</f>
        <v>1.2503350942368003</v>
      </c>
      <c r="J14" s="2">
        <f t="shared" ref="J14:J67" si="3">I14*1.0808</f>
        <v>1.3513621698511338</v>
      </c>
      <c r="K14" s="2">
        <f t="shared" ref="K14:K67" si="4">J14*1.036</f>
        <v>1.4000112079657747</v>
      </c>
      <c r="L14" s="2">
        <f t="shared" ref="L14:L67" si="5">K14*1.049</f>
        <v>1.4686117571560975</v>
      </c>
      <c r="M14" s="2">
        <f>L14*1.0913</f>
        <v>1.602696010584449</v>
      </c>
      <c r="N14" s="2">
        <f>M14*1.1279</f>
        <v>1.8076808303381999</v>
      </c>
      <c r="O14" s="2">
        <f>ROUND(N14*1.0701,2)</f>
        <v>1.93</v>
      </c>
    </row>
    <row r="15" spans="1:15" x14ac:dyDescent="0.2">
      <c r="A15" s="10" t="s">
        <v>34</v>
      </c>
      <c r="B15" s="11" t="s">
        <v>35</v>
      </c>
      <c r="C15" s="11"/>
      <c r="D15" s="2"/>
      <c r="E15" s="2"/>
      <c r="F15" s="2"/>
      <c r="G15" s="12"/>
      <c r="H15" s="13"/>
      <c r="I15" s="12"/>
      <c r="J15" s="12"/>
      <c r="K15" s="12"/>
      <c r="L15" s="13"/>
      <c r="M15" s="12"/>
      <c r="N15" s="19"/>
      <c r="O15" s="2"/>
    </row>
    <row r="16" spans="1:15" ht="51" customHeight="1" x14ac:dyDescent="0.2">
      <c r="A16" s="18" t="s">
        <v>36</v>
      </c>
      <c r="B16" s="11" t="s">
        <v>37</v>
      </c>
      <c r="C16" s="14" t="s">
        <v>38</v>
      </c>
      <c r="D16" s="2"/>
      <c r="E16" s="2"/>
      <c r="F16" s="2"/>
      <c r="G16" s="12"/>
      <c r="H16" s="13"/>
      <c r="I16" s="12"/>
      <c r="J16" s="12"/>
      <c r="K16" s="12"/>
      <c r="L16" s="13"/>
      <c r="M16" s="12"/>
      <c r="N16" s="19"/>
      <c r="O16" s="2"/>
    </row>
    <row r="17" spans="1:15" ht="51" customHeight="1" x14ac:dyDescent="0.2">
      <c r="A17" s="19" t="s">
        <v>39</v>
      </c>
      <c r="B17" s="11" t="s">
        <v>40</v>
      </c>
      <c r="C17" s="14" t="s">
        <v>41</v>
      </c>
      <c r="D17" s="2"/>
      <c r="E17" s="2"/>
      <c r="F17" s="2"/>
      <c r="G17" s="12"/>
      <c r="H17" s="13"/>
      <c r="I17" s="12"/>
      <c r="J17" s="12"/>
      <c r="K17" s="12"/>
      <c r="L17" s="13"/>
      <c r="M17" s="12"/>
      <c r="N17" s="19"/>
      <c r="O17" s="2"/>
    </row>
    <row r="18" spans="1:15" ht="51" customHeight="1" x14ac:dyDescent="0.2">
      <c r="A18" s="10" t="s">
        <v>42</v>
      </c>
      <c r="B18" s="11" t="s">
        <v>154</v>
      </c>
      <c r="C18" s="14" t="s">
        <v>43</v>
      </c>
      <c r="D18" s="2"/>
      <c r="E18" s="2"/>
      <c r="F18" s="2"/>
      <c r="G18" s="12"/>
      <c r="H18" s="13"/>
      <c r="I18" s="12"/>
      <c r="J18" s="12"/>
      <c r="K18" s="12"/>
      <c r="L18" s="13"/>
      <c r="M18" s="12"/>
      <c r="N18" s="19"/>
      <c r="O18" s="2"/>
    </row>
    <row r="19" spans="1:15" ht="51" customHeight="1" x14ac:dyDescent="0.2">
      <c r="A19" s="10" t="s">
        <v>44</v>
      </c>
      <c r="B19" s="11" t="s">
        <v>159</v>
      </c>
      <c r="C19" s="14" t="s">
        <v>140</v>
      </c>
      <c r="D19" s="2"/>
      <c r="E19" s="2"/>
      <c r="F19" s="2"/>
      <c r="G19" s="12"/>
      <c r="H19" s="13"/>
      <c r="I19" s="12"/>
      <c r="J19" s="12"/>
      <c r="K19" s="12"/>
      <c r="L19" s="13"/>
      <c r="M19" s="12"/>
      <c r="N19" s="19"/>
      <c r="O19" s="2"/>
    </row>
    <row r="20" spans="1:15" ht="51" customHeight="1" x14ac:dyDescent="0.2">
      <c r="A20" s="10" t="s">
        <v>46</v>
      </c>
      <c r="B20" s="11" t="s">
        <v>45</v>
      </c>
      <c r="C20" s="14" t="s">
        <v>141</v>
      </c>
      <c r="D20" s="2"/>
      <c r="E20" s="2"/>
      <c r="F20" s="2"/>
      <c r="G20" s="12"/>
      <c r="H20" s="13"/>
      <c r="I20" s="12"/>
      <c r="J20" s="12"/>
      <c r="K20" s="12"/>
      <c r="L20" s="13"/>
      <c r="M20" s="12"/>
      <c r="N20" s="19"/>
      <c r="O20" s="2"/>
    </row>
    <row r="21" spans="1:15" ht="25.5" customHeight="1" x14ac:dyDescent="0.2">
      <c r="A21" s="10" t="s">
        <v>47</v>
      </c>
      <c r="B21" s="11" t="s">
        <v>48</v>
      </c>
      <c r="C21" s="14" t="s">
        <v>49</v>
      </c>
      <c r="D21" s="2"/>
      <c r="E21" s="2"/>
      <c r="F21" s="2"/>
      <c r="G21" s="12"/>
      <c r="H21" s="13"/>
      <c r="I21" s="12"/>
      <c r="J21" s="12"/>
      <c r="K21" s="12"/>
      <c r="L21" s="13"/>
      <c r="M21" s="12"/>
      <c r="N21" s="19"/>
      <c r="O21" s="2"/>
    </row>
    <row r="22" spans="1:15" ht="25.5" customHeight="1" x14ac:dyDescent="0.2">
      <c r="A22" s="10" t="s">
        <v>50</v>
      </c>
      <c r="B22" s="11" t="s">
        <v>51</v>
      </c>
      <c r="C22" s="14" t="s">
        <v>49</v>
      </c>
      <c r="D22" s="2"/>
      <c r="E22" s="2"/>
      <c r="F22" s="2"/>
      <c r="G22" s="12"/>
      <c r="H22" s="13"/>
      <c r="I22" s="12"/>
      <c r="J22" s="12"/>
      <c r="K22" s="12"/>
      <c r="L22" s="13"/>
      <c r="M22" s="12"/>
      <c r="N22" s="19"/>
      <c r="O22" s="2"/>
    </row>
    <row r="23" spans="1:15" x14ac:dyDescent="0.2">
      <c r="A23" s="10" t="s">
        <v>52</v>
      </c>
      <c r="B23" s="11" t="s">
        <v>53</v>
      </c>
      <c r="C23" s="14"/>
      <c r="D23" s="2"/>
      <c r="E23" s="2"/>
      <c r="F23" s="2"/>
      <c r="G23" s="12"/>
      <c r="H23" s="13"/>
      <c r="I23" s="12"/>
      <c r="J23" s="12"/>
      <c r="K23" s="12"/>
      <c r="L23" s="13"/>
      <c r="M23" s="12"/>
      <c r="N23" s="19"/>
      <c r="O23" s="2"/>
    </row>
    <row r="24" spans="1:15" ht="25.5" x14ac:dyDescent="0.2">
      <c r="A24" s="10" t="s">
        <v>54</v>
      </c>
      <c r="B24" s="11" t="s">
        <v>142</v>
      </c>
      <c r="C24" s="14" t="s">
        <v>143</v>
      </c>
      <c r="D24" s="2"/>
      <c r="E24" s="2"/>
      <c r="F24" s="2"/>
      <c r="G24" s="12"/>
      <c r="H24" s="13"/>
      <c r="I24" s="12"/>
      <c r="J24" s="12"/>
      <c r="K24" s="12"/>
      <c r="L24" s="13"/>
      <c r="M24" s="12"/>
      <c r="N24" s="19"/>
      <c r="O24" s="2"/>
    </row>
    <row r="25" spans="1:15" ht="51" customHeight="1" x14ac:dyDescent="0.2">
      <c r="A25" s="10" t="s">
        <v>55</v>
      </c>
      <c r="B25" s="11" t="s">
        <v>144</v>
      </c>
      <c r="C25" s="14" t="s">
        <v>145</v>
      </c>
      <c r="D25" s="2"/>
      <c r="E25" s="2"/>
      <c r="F25" s="2"/>
      <c r="G25" s="12"/>
      <c r="H25" s="13"/>
      <c r="I25" s="12"/>
      <c r="J25" s="12"/>
      <c r="K25" s="12"/>
      <c r="L25" s="13"/>
      <c r="M25" s="12"/>
      <c r="N25" s="19"/>
      <c r="O25" s="2"/>
    </row>
    <row r="26" spans="1:15" ht="51" customHeight="1" x14ac:dyDescent="0.2">
      <c r="A26" s="10" t="s">
        <v>56</v>
      </c>
      <c r="B26" s="11" t="s">
        <v>146</v>
      </c>
      <c r="C26" s="14" t="s">
        <v>147</v>
      </c>
      <c r="D26" s="2"/>
      <c r="E26" s="2"/>
      <c r="F26" s="2"/>
      <c r="G26" s="12"/>
      <c r="H26" s="13"/>
      <c r="I26" s="12"/>
      <c r="J26" s="12"/>
      <c r="K26" s="12"/>
      <c r="L26" s="13"/>
      <c r="M26" s="12"/>
      <c r="N26" s="19"/>
      <c r="O26" s="2"/>
    </row>
    <row r="27" spans="1:15" ht="25.5" customHeight="1" x14ac:dyDescent="0.2">
      <c r="A27" s="10" t="s">
        <v>57</v>
      </c>
      <c r="B27" s="11" t="s">
        <v>48</v>
      </c>
      <c r="C27" s="14" t="s">
        <v>49</v>
      </c>
      <c r="D27" s="2"/>
      <c r="E27" s="2"/>
      <c r="F27" s="2"/>
      <c r="G27" s="12"/>
      <c r="H27" s="13"/>
      <c r="I27" s="12"/>
      <c r="J27" s="12"/>
      <c r="K27" s="12"/>
      <c r="L27" s="13"/>
      <c r="M27" s="12"/>
      <c r="N27" s="19"/>
      <c r="O27" s="2"/>
    </row>
    <row r="28" spans="1:15" ht="25.5" x14ac:dyDescent="0.2">
      <c r="A28" s="10" t="s">
        <v>58</v>
      </c>
      <c r="B28" s="11" t="s">
        <v>153</v>
      </c>
      <c r="C28" s="14" t="s">
        <v>143</v>
      </c>
      <c r="D28" s="2"/>
      <c r="E28" s="2"/>
      <c r="F28" s="2"/>
      <c r="G28" s="12"/>
      <c r="H28" s="13"/>
      <c r="I28" s="12"/>
      <c r="J28" s="12"/>
      <c r="K28" s="12"/>
      <c r="L28" s="13"/>
      <c r="M28" s="12"/>
      <c r="N28" s="19"/>
      <c r="O28" s="2"/>
    </row>
    <row r="29" spans="1:15" ht="25.5" x14ac:dyDescent="0.2">
      <c r="A29" s="18" t="s">
        <v>59</v>
      </c>
      <c r="B29" s="11" t="s">
        <v>160</v>
      </c>
      <c r="C29" s="14" t="s">
        <v>143</v>
      </c>
      <c r="D29" s="2"/>
      <c r="E29" s="2"/>
      <c r="F29" s="2"/>
      <c r="G29" s="12"/>
      <c r="H29" s="13"/>
      <c r="I29" s="12"/>
      <c r="J29" s="12"/>
      <c r="K29" s="12"/>
      <c r="L29" s="13"/>
      <c r="M29" s="12"/>
      <c r="N29" s="19"/>
      <c r="O29" s="2"/>
    </row>
    <row r="30" spans="1:15" ht="25.5" customHeight="1" x14ac:dyDescent="0.2">
      <c r="A30" s="10" t="s">
        <v>60</v>
      </c>
      <c r="B30" s="11" t="s">
        <v>51</v>
      </c>
      <c r="C30" s="14" t="s">
        <v>49</v>
      </c>
      <c r="D30" s="2"/>
      <c r="E30" s="2"/>
      <c r="F30" s="2"/>
      <c r="G30" s="12"/>
      <c r="H30" s="13"/>
      <c r="I30" s="12"/>
      <c r="J30" s="12"/>
      <c r="K30" s="12"/>
      <c r="L30" s="13"/>
      <c r="M30" s="12"/>
      <c r="N30" s="19"/>
      <c r="O30" s="2"/>
    </row>
    <row r="31" spans="1:15" ht="51" customHeight="1" x14ac:dyDescent="0.2">
      <c r="A31" s="10" t="s">
        <v>190</v>
      </c>
      <c r="B31" s="11" t="s">
        <v>188</v>
      </c>
      <c r="C31" s="14" t="s">
        <v>189</v>
      </c>
      <c r="D31" s="2"/>
      <c r="E31" s="2"/>
      <c r="F31" s="2"/>
      <c r="G31" s="12"/>
      <c r="H31" s="13"/>
      <c r="I31" s="12"/>
      <c r="J31" s="12"/>
      <c r="K31" s="12"/>
      <c r="L31" s="13"/>
      <c r="M31" s="12"/>
      <c r="N31" s="19"/>
      <c r="O31" s="2"/>
    </row>
    <row r="32" spans="1:15" ht="25.5" x14ac:dyDescent="0.2">
      <c r="A32" s="10" t="s">
        <v>61</v>
      </c>
      <c r="B32" s="11" t="s">
        <v>62</v>
      </c>
      <c r="C32" s="14" t="s">
        <v>63</v>
      </c>
      <c r="D32" s="37">
        <f>C$2*O32*12</f>
        <v>39472.380000000005</v>
      </c>
      <c r="E32" s="2">
        <v>0.32</v>
      </c>
      <c r="F32" s="2">
        <f t="shared" ref="F32" si="6">E32*1.105</f>
        <v>0.35360000000000003</v>
      </c>
      <c r="G32" s="2">
        <f t="shared" si="0"/>
        <v>0.39673920000000007</v>
      </c>
      <c r="H32" s="2">
        <f t="shared" si="1"/>
        <v>0.41736963840000008</v>
      </c>
      <c r="I32" s="2">
        <f t="shared" si="2"/>
        <v>0.43489916321280009</v>
      </c>
      <c r="J32" s="2">
        <f t="shared" si="3"/>
        <v>0.47003901560039435</v>
      </c>
      <c r="K32" s="2">
        <f t="shared" si="4"/>
        <v>0.48696042016200858</v>
      </c>
      <c r="L32" s="2">
        <f>K32*1.049</f>
        <v>0.51082148074994693</v>
      </c>
      <c r="M32" s="2">
        <f>L32*1.0913</f>
        <v>0.55745948194241701</v>
      </c>
      <c r="N32" s="2">
        <f>M32*1.1279</f>
        <v>0.62875854968285205</v>
      </c>
      <c r="O32" s="2">
        <f>ROUND(N32*1.0701,2)</f>
        <v>0.67</v>
      </c>
    </row>
    <row r="33" spans="1:15" ht="12.75" customHeight="1" x14ac:dyDescent="0.2">
      <c r="A33" s="39" t="s">
        <v>83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9"/>
      <c r="O33" s="2"/>
    </row>
    <row r="34" spans="1:15" ht="38.25" x14ac:dyDescent="0.2">
      <c r="A34" s="20" t="s">
        <v>117</v>
      </c>
      <c r="B34" s="32" t="s">
        <v>118</v>
      </c>
      <c r="C34" s="20"/>
      <c r="D34" s="37">
        <f>C$2*O34*12</f>
        <v>143750.16</v>
      </c>
      <c r="E34" s="21">
        <v>1.1599999999999999</v>
      </c>
      <c r="F34" s="21">
        <f>E34*1.105</f>
        <v>1.2817999999999998</v>
      </c>
      <c r="G34" s="2">
        <f t="shared" si="0"/>
        <v>1.4381796</v>
      </c>
      <c r="H34" s="2">
        <f t="shared" si="1"/>
        <v>1.5129649392</v>
      </c>
      <c r="I34" s="2">
        <f t="shared" si="2"/>
        <v>1.5765094666464001</v>
      </c>
      <c r="J34" s="2">
        <f t="shared" si="3"/>
        <v>1.7038914315514293</v>
      </c>
      <c r="K34" s="2">
        <f t="shared" si="4"/>
        <v>1.7652315230872808</v>
      </c>
      <c r="L34" s="2">
        <f t="shared" si="5"/>
        <v>1.8517278677185574</v>
      </c>
      <c r="M34" s="2">
        <f>L34*1.0913</f>
        <v>2.0207906220412615</v>
      </c>
      <c r="N34" s="2">
        <f>M34*1.1279</f>
        <v>2.2792497426003386</v>
      </c>
      <c r="O34" s="2">
        <f>ROUND(N34*1.0701,2)</f>
        <v>2.44</v>
      </c>
    </row>
    <row r="35" spans="1:15" ht="12.75" customHeight="1" x14ac:dyDescent="0.2">
      <c r="A35" s="20" t="s">
        <v>64</v>
      </c>
      <c r="B35" s="32" t="s">
        <v>84</v>
      </c>
      <c r="C35" s="20"/>
      <c r="D35" s="2"/>
      <c r="E35" s="20"/>
      <c r="F35" s="12"/>
      <c r="G35" s="12"/>
      <c r="H35" s="13"/>
      <c r="I35" s="12"/>
      <c r="J35" s="12"/>
      <c r="K35" s="12"/>
      <c r="L35" s="13"/>
      <c r="M35" s="12"/>
      <c r="N35" s="19"/>
      <c r="O35" s="2"/>
    </row>
    <row r="36" spans="1:15" ht="25.5" x14ac:dyDescent="0.2">
      <c r="A36" s="22" t="s">
        <v>85</v>
      </c>
      <c r="B36" s="23" t="s">
        <v>155</v>
      </c>
      <c r="C36" s="22" t="s">
        <v>149</v>
      </c>
      <c r="D36" s="2"/>
      <c r="E36" s="11"/>
      <c r="F36" s="11"/>
      <c r="G36" s="12"/>
      <c r="H36" s="13"/>
      <c r="I36" s="12"/>
      <c r="J36" s="12"/>
      <c r="K36" s="12"/>
      <c r="L36" s="13"/>
      <c r="M36" s="12"/>
      <c r="N36" s="19"/>
      <c r="O36" s="2"/>
    </row>
    <row r="37" spans="1:15" ht="25.5" x14ac:dyDescent="0.2">
      <c r="A37" s="22" t="s">
        <v>87</v>
      </c>
      <c r="B37" s="23" t="s">
        <v>86</v>
      </c>
      <c r="C37" s="22" t="s">
        <v>134</v>
      </c>
      <c r="D37" s="2"/>
      <c r="E37" s="11"/>
      <c r="F37" s="11"/>
      <c r="G37" s="12"/>
      <c r="H37" s="13"/>
      <c r="I37" s="12"/>
      <c r="J37" s="12"/>
      <c r="K37" s="12"/>
      <c r="L37" s="13"/>
      <c r="M37" s="12"/>
      <c r="N37" s="19"/>
      <c r="O37" s="2"/>
    </row>
    <row r="38" spans="1:15" x14ac:dyDescent="0.2">
      <c r="A38" s="20" t="s">
        <v>88</v>
      </c>
      <c r="B38" s="32" t="s">
        <v>89</v>
      </c>
      <c r="C38" s="20"/>
      <c r="D38" s="2"/>
      <c r="E38" s="20"/>
      <c r="F38" s="12"/>
      <c r="G38" s="12"/>
      <c r="H38" s="13"/>
      <c r="I38" s="12"/>
      <c r="J38" s="12"/>
      <c r="K38" s="12"/>
      <c r="L38" s="13"/>
      <c r="M38" s="12"/>
      <c r="N38" s="19"/>
      <c r="O38" s="2"/>
    </row>
    <row r="39" spans="1:15" ht="38.25" customHeight="1" x14ac:dyDescent="0.2">
      <c r="A39" s="22" t="s">
        <v>90</v>
      </c>
      <c r="B39" s="23" t="s">
        <v>91</v>
      </c>
      <c r="C39" s="22" t="s">
        <v>7</v>
      </c>
      <c r="D39" s="2"/>
      <c r="E39" s="11"/>
      <c r="F39" s="11"/>
      <c r="G39" s="12"/>
      <c r="H39" s="13"/>
      <c r="I39" s="12"/>
      <c r="J39" s="12"/>
      <c r="K39" s="12"/>
      <c r="L39" s="13"/>
      <c r="M39" s="12"/>
      <c r="N39" s="19"/>
      <c r="O39" s="2"/>
    </row>
    <row r="40" spans="1:15" ht="38.25" x14ac:dyDescent="0.2">
      <c r="A40" s="22" t="s">
        <v>92</v>
      </c>
      <c r="B40" s="23" t="s">
        <v>181</v>
      </c>
      <c r="C40" s="22" t="s">
        <v>7</v>
      </c>
      <c r="D40" s="2"/>
      <c r="E40" s="11"/>
      <c r="F40" s="11"/>
      <c r="G40" s="12"/>
      <c r="H40" s="13"/>
      <c r="I40" s="12"/>
      <c r="J40" s="12"/>
      <c r="K40" s="12"/>
      <c r="L40" s="13"/>
      <c r="M40" s="12"/>
      <c r="N40" s="19"/>
      <c r="O40" s="2"/>
    </row>
    <row r="41" spans="1:15" ht="38.25" customHeight="1" x14ac:dyDescent="0.2">
      <c r="A41" s="22" t="s">
        <v>94</v>
      </c>
      <c r="B41" s="23" t="s">
        <v>184</v>
      </c>
      <c r="C41" s="22" t="s">
        <v>7</v>
      </c>
      <c r="D41" s="2"/>
      <c r="E41" s="11"/>
      <c r="F41" s="11"/>
      <c r="G41" s="12"/>
      <c r="H41" s="13"/>
      <c r="I41" s="12"/>
      <c r="J41" s="12"/>
      <c r="K41" s="12"/>
      <c r="L41" s="13"/>
      <c r="M41" s="12"/>
      <c r="N41" s="19"/>
      <c r="O41" s="2"/>
    </row>
    <row r="42" spans="1:15" ht="25.5" x14ac:dyDescent="0.2">
      <c r="A42" s="22" t="s">
        <v>185</v>
      </c>
      <c r="B42" s="23" t="s">
        <v>93</v>
      </c>
      <c r="C42" s="22" t="s">
        <v>25</v>
      </c>
      <c r="D42" s="2"/>
      <c r="E42" s="11"/>
      <c r="F42" s="11"/>
      <c r="G42" s="12"/>
      <c r="H42" s="13"/>
      <c r="I42" s="12"/>
      <c r="J42" s="12"/>
      <c r="K42" s="12"/>
      <c r="L42" s="13"/>
      <c r="M42" s="12"/>
      <c r="N42" s="19"/>
      <c r="O42" s="2"/>
    </row>
    <row r="43" spans="1:15" ht="38.25" customHeight="1" x14ac:dyDescent="0.2">
      <c r="A43" s="22" t="s">
        <v>186</v>
      </c>
      <c r="B43" s="23" t="s">
        <v>182</v>
      </c>
      <c r="C43" s="22" t="s">
        <v>7</v>
      </c>
      <c r="D43" s="2"/>
      <c r="E43" s="11"/>
      <c r="F43" s="11"/>
      <c r="G43" s="12"/>
      <c r="H43" s="13"/>
      <c r="I43" s="12"/>
      <c r="J43" s="12"/>
      <c r="K43" s="12"/>
      <c r="L43" s="13"/>
      <c r="M43" s="12"/>
      <c r="N43" s="19"/>
      <c r="O43" s="2"/>
    </row>
    <row r="44" spans="1:15" ht="38.25" customHeight="1" x14ac:dyDescent="0.2">
      <c r="A44" s="22" t="s">
        <v>187</v>
      </c>
      <c r="B44" s="23" t="s">
        <v>183</v>
      </c>
      <c r="C44" s="22" t="s">
        <v>7</v>
      </c>
      <c r="D44" s="2"/>
      <c r="E44" s="11"/>
      <c r="F44" s="11"/>
      <c r="G44" s="12"/>
      <c r="H44" s="13"/>
      <c r="I44" s="12"/>
      <c r="J44" s="12"/>
      <c r="K44" s="12"/>
      <c r="L44" s="13"/>
      <c r="M44" s="12"/>
      <c r="N44" s="19"/>
      <c r="O44" s="2"/>
    </row>
    <row r="45" spans="1:15" ht="12.75" customHeight="1" x14ac:dyDescent="0.2">
      <c r="A45" s="20" t="s">
        <v>95</v>
      </c>
      <c r="B45" s="32" t="s">
        <v>96</v>
      </c>
      <c r="C45" s="20"/>
      <c r="D45" s="2"/>
      <c r="E45" s="20"/>
      <c r="F45" s="12"/>
      <c r="G45" s="12"/>
      <c r="H45" s="13"/>
      <c r="I45" s="12"/>
      <c r="J45" s="12"/>
      <c r="K45" s="12"/>
      <c r="L45" s="13"/>
      <c r="M45" s="12"/>
      <c r="N45" s="19"/>
      <c r="O45" s="2"/>
    </row>
    <row r="46" spans="1:15" x14ac:dyDescent="0.2">
      <c r="A46" s="22" t="s">
        <v>97</v>
      </c>
      <c r="B46" s="23" t="s">
        <v>98</v>
      </c>
      <c r="C46" s="22" t="s">
        <v>9</v>
      </c>
      <c r="D46" s="2"/>
      <c r="E46" s="11"/>
      <c r="F46" s="11"/>
      <c r="G46" s="12"/>
      <c r="H46" s="13"/>
      <c r="I46" s="12"/>
      <c r="J46" s="12"/>
      <c r="K46" s="12"/>
      <c r="L46" s="13"/>
      <c r="M46" s="12"/>
      <c r="N46" s="19"/>
      <c r="O46" s="2"/>
    </row>
    <row r="47" spans="1:15" ht="25.5" x14ac:dyDescent="0.2">
      <c r="A47" s="22" t="s">
        <v>99</v>
      </c>
      <c r="B47" s="23" t="s">
        <v>163</v>
      </c>
      <c r="C47" s="22" t="s">
        <v>9</v>
      </c>
      <c r="D47" s="2"/>
      <c r="E47" s="11"/>
      <c r="F47" s="11"/>
      <c r="G47" s="12"/>
      <c r="H47" s="13"/>
      <c r="I47" s="12"/>
      <c r="J47" s="12"/>
      <c r="K47" s="12"/>
      <c r="L47" s="13"/>
      <c r="M47" s="12"/>
      <c r="N47" s="19"/>
      <c r="O47" s="2"/>
    </row>
    <row r="48" spans="1:15" ht="38.25" customHeight="1" x14ac:dyDescent="0.2">
      <c r="A48" s="22" t="s">
        <v>101</v>
      </c>
      <c r="B48" s="23" t="s">
        <v>193</v>
      </c>
      <c r="C48" s="22" t="s">
        <v>7</v>
      </c>
      <c r="D48" s="2"/>
      <c r="E48" s="11"/>
      <c r="F48" s="11"/>
      <c r="G48" s="12"/>
      <c r="H48" s="13"/>
      <c r="I48" s="12"/>
      <c r="J48" s="12"/>
      <c r="K48" s="12"/>
      <c r="L48" s="13"/>
      <c r="M48" s="12"/>
      <c r="N48" s="19"/>
      <c r="O48" s="2"/>
    </row>
    <row r="49" spans="1:18" ht="38.25" customHeight="1" x14ac:dyDescent="0.2">
      <c r="A49" s="22" t="s">
        <v>103</v>
      </c>
      <c r="B49" s="23" t="s">
        <v>164</v>
      </c>
      <c r="C49" s="22" t="s">
        <v>7</v>
      </c>
      <c r="D49" s="2"/>
      <c r="E49" s="11"/>
      <c r="F49" s="11"/>
      <c r="G49" s="12"/>
      <c r="H49" s="13"/>
      <c r="I49" s="12"/>
      <c r="J49" s="12"/>
      <c r="K49" s="12"/>
      <c r="L49" s="13"/>
      <c r="M49" s="12"/>
      <c r="N49" s="19"/>
      <c r="O49" s="2"/>
    </row>
    <row r="50" spans="1:18" ht="51" customHeight="1" x14ac:dyDescent="0.2">
      <c r="A50" s="22" t="s">
        <v>169</v>
      </c>
      <c r="B50" s="23" t="s">
        <v>165</v>
      </c>
      <c r="C50" s="22" t="s">
        <v>7</v>
      </c>
      <c r="D50" s="2"/>
      <c r="E50" s="11"/>
      <c r="F50" s="11"/>
      <c r="G50" s="12"/>
      <c r="H50" s="13"/>
      <c r="I50" s="12"/>
      <c r="J50" s="12"/>
      <c r="K50" s="12"/>
      <c r="L50" s="13"/>
      <c r="M50" s="12"/>
      <c r="N50" s="19"/>
      <c r="O50" s="2"/>
    </row>
    <row r="51" spans="1:18" ht="38.25" customHeight="1" x14ac:dyDescent="0.2">
      <c r="A51" s="22" t="s">
        <v>170</v>
      </c>
      <c r="B51" s="23" t="s">
        <v>167</v>
      </c>
      <c r="C51" s="22" t="s">
        <v>7</v>
      </c>
      <c r="D51" s="2"/>
      <c r="E51" s="11"/>
      <c r="F51" s="11"/>
      <c r="G51" s="12"/>
      <c r="H51" s="13"/>
      <c r="I51" s="12"/>
      <c r="J51" s="12"/>
      <c r="K51" s="12"/>
      <c r="L51" s="13"/>
      <c r="M51" s="12"/>
      <c r="N51" s="19"/>
      <c r="O51" s="2"/>
    </row>
    <row r="52" spans="1:18" ht="38.25" customHeight="1" x14ac:dyDescent="0.2">
      <c r="A52" s="22" t="s">
        <v>171</v>
      </c>
      <c r="B52" s="23" t="s">
        <v>168</v>
      </c>
      <c r="C52" s="22" t="s">
        <v>7</v>
      </c>
      <c r="D52" s="2"/>
      <c r="E52" s="11"/>
      <c r="F52" s="11"/>
      <c r="G52" s="12"/>
      <c r="H52" s="13"/>
      <c r="I52" s="12"/>
      <c r="J52" s="12"/>
      <c r="K52" s="12"/>
      <c r="L52" s="13"/>
      <c r="M52" s="12"/>
      <c r="N52" s="19"/>
      <c r="O52" s="2"/>
    </row>
    <row r="53" spans="1:18" ht="25.5" customHeight="1" x14ac:dyDescent="0.2">
      <c r="A53" s="22" t="s">
        <v>172</v>
      </c>
      <c r="B53" s="23" t="s">
        <v>100</v>
      </c>
      <c r="C53" s="22" t="s">
        <v>25</v>
      </c>
      <c r="D53" s="2"/>
      <c r="E53" s="11"/>
      <c r="F53" s="11"/>
      <c r="G53" s="12"/>
      <c r="H53" s="13"/>
      <c r="I53" s="12"/>
      <c r="J53" s="12"/>
      <c r="K53" s="12"/>
      <c r="L53" s="13"/>
      <c r="M53" s="12"/>
      <c r="N53" s="19"/>
      <c r="O53" s="2"/>
    </row>
    <row r="54" spans="1:18" x14ac:dyDescent="0.2">
      <c r="A54" s="22" t="s">
        <v>173</v>
      </c>
      <c r="B54" s="23" t="s">
        <v>102</v>
      </c>
      <c r="C54" s="22" t="s">
        <v>9</v>
      </c>
      <c r="D54" s="2"/>
      <c r="E54" s="11"/>
      <c r="F54" s="11"/>
      <c r="G54" s="12"/>
      <c r="H54" s="13"/>
      <c r="I54" s="12"/>
      <c r="J54" s="12"/>
      <c r="K54" s="12"/>
      <c r="L54" s="13"/>
      <c r="M54" s="12"/>
      <c r="N54" s="19"/>
      <c r="O54" s="2"/>
    </row>
    <row r="55" spans="1:18" ht="25.5" customHeight="1" x14ac:dyDescent="0.2">
      <c r="A55" s="22" t="s">
        <v>174</v>
      </c>
      <c r="B55" s="23" t="s">
        <v>166</v>
      </c>
      <c r="C55" s="22" t="s">
        <v>25</v>
      </c>
      <c r="D55" s="2"/>
      <c r="E55" s="11"/>
      <c r="F55" s="11"/>
      <c r="G55" s="12"/>
      <c r="H55" s="13"/>
      <c r="I55" s="12"/>
      <c r="J55" s="12"/>
      <c r="K55" s="12"/>
      <c r="L55" s="13"/>
      <c r="M55" s="12"/>
      <c r="N55" s="19"/>
      <c r="O55" s="2"/>
    </row>
    <row r="56" spans="1:18" x14ac:dyDescent="0.2">
      <c r="A56" s="20" t="s">
        <v>104</v>
      </c>
      <c r="B56" s="32" t="s">
        <v>105</v>
      </c>
      <c r="C56" s="20"/>
      <c r="D56" s="2"/>
      <c r="E56" s="20"/>
      <c r="F56" s="12"/>
      <c r="G56" s="12"/>
      <c r="H56" s="13"/>
      <c r="I56" s="12"/>
      <c r="J56" s="12"/>
      <c r="K56" s="12"/>
      <c r="L56" s="13"/>
      <c r="M56" s="12"/>
      <c r="N56" s="19"/>
      <c r="O56" s="2"/>
    </row>
    <row r="57" spans="1:18" ht="38.25" customHeight="1" x14ac:dyDescent="0.2">
      <c r="A57" s="22" t="s">
        <v>106</v>
      </c>
      <c r="B57" s="23" t="s">
        <v>156</v>
      </c>
      <c r="C57" s="22" t="s">
        <v>7</v>
      </c>
      <c r="D57" s="2"/>
      <c r="E57" s="22"/>
      <c r="F57" s="22"/>
      <c r="G57" s="12"/>
      <c r="H57" s="13"/>
      <c r="I57" s="12"/>
      <c r="J57" s="12"/>
      <c r="K57" s="12"/>
      <c r="L57" s="13"/>
      <c r="M57" s="12"/>
      <c r="N57" s="19"/>
      <c r="O57" s="2"/>
    </row>
    <row r="58" spans="1:18" ht="12" customHeight="1" x14ac:dyDescent="0.2">
      <c r="A58" s="22" t="s">
        <v>107</v>
      </c>
      <c r="B58" s="23" t="s">
        <v>177</v>
      </c>
      <c r="C58" s="22" t="s">
        <v>9</v>
      </c>
      <c r="D58" s="2"/>
      <c r="E58" s="22"/>
      <c r="F58" s="22"/>
      <c r="G58" s="12"/>
      <c r="H58" s="13"/>
      <c r="I58" s="12"/>
      <c r="J58" s="12"/>
      <c r="K58" s="12"/>
      <c r="L58" s="13"/>
      <c r="M58" s="12"/>
      <c r="N58" s="19"/>
      <c r="O58" s="2"/>
    </row>
    <row r="59" spans="1:18" ht="38.25" customHeight="1" x14ac:dyDescent="0.2">
      <c r="A59" s="22" t="s">
        <v>109</v>
      </c>
      <c r="B59" s="23" t="s">
        <v>175</v>
      </c>
      <c r="C59" s="22" t="s">
        <v>7</v>
      </c>
      <c r="D59" s="2"/>
      <c r="E59" s="22"/>
      <c r="F59" s="22"/>
      <c r="G59" s="12"/>
      <c r="H59" s="13"/>
      <c r="I59" s="12"/>
      <c r="J59" s="12"/>
      <c r="K59" s="12"/>
      <c r="L59" s="13"/>
      <c r="M59" s="12"/>
      <c r="N59" s="19"/>
      <c r="O59" s="2"/>
    </row>
    <row r="60" spans="1:18" x14ac:dyDescent="0.2">
      <c r="A60" s="22" t="s">
        <v>178</v>
      </c>
      <c r="B60" s="23" t="s">
        <v>176</v>
      </c>
      <c r="C60" s="22" t="s">
        <v>9</v>
      </c>
      <c r="D60" s="2"/>
      <c r="E60" s="22"/>
      <c r="F60" s="22"/>
      <c r="G60" s="12"/>
      <c r="H60" s="13"/>
      <c r="I60" s="12"/>
      <c r="J60" s="12"/>
      <c r="K60" s="12"/>
      <c r="L60" s="13"/>
      <c r="M60" s="12"/>
      <c r="N60" s="19"/>
      <c r="O60" s="2"/>
    </row>
    <row r="61" spans="1:18" x14ac:dyDescent="0.2">
      <c r="A61" s="22" t="s">
        <v>179</v>
      </c>
      <c r="B61" s="23" t="s">
        <v>108</v>
      </c>
      <c r="C61" s="22" t="s">
        <v>63</v>
      </c>
      <c r="D61" s="2"/>
      <c r="E61" s="22"/>
      <c r="F61" s="22"/>
      <c r="G61" s="12"/>
      <c r="H61" s="13"/>
      <c r="I61" s="12"/>
      <c r="J61" s="12"/>
      <c r="K61" s="12"/>
      <c r="L61" s="13"/>
      <c r="M61" s="12"/>
      <c r="N61" s="19"/>
      <c r="O61" s="2"/>
    </row>
    <row r="62" spans="1:18" ht="38.25" customHeight="1" x14ac:dyDescent="0.2">
      <c r="A62" s="22" t="s">
        <v>180</v>
      </c>
      <c r="B62" s="23" t="s">
        <v>114</v>
      </c>
      <c r="C62" s="22" t="s">
        <v>9</v>
      </c>
      <c r="D62" s="2"/>
      <c r="E62" s="22"/>
      <c r="F62" s="22"/>
      <c r="G62" s="12"/>
      <c r="H62" s="13"/>
      <c r="I62" s="12"/>
      <c r="J62" s="12"/>
      <c r="K62" s="12"/>
      <c r="L62" s="13"/>
      <c r="M62" s="12"/>
      <c r="N62" s="19"/>
      <c r="O62" s="2"/>
    </row>
    <row r="63" spans="1:18" ht="12.75" customHeight="1" x14ac:dyDescent="0.2">
      <c r="A63" s="39" t="s">
        <v>111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9"/>
      <c r="O63" s="2"/>
    </row>
    <row r="64" spans="1:18" ht="42.75" customHeight="1" x14ac:dyDescent="0.2">
      <c r="A64" s="20" t="s">
        <v>119</v>
      </c>
      <c r="B64" s="32" t="s">
        <v>161</v>
      </c>
      <c r="C64" s="20"/>
      <c r="D64" s="37">
        <f>C$2*O64*12</f>
        <v>147285</v>
      </c>
      <c r="E64" s="21">
        <v>1.19</v>
      </c>
      <c r="F64" s="21">
        <f>E64*1.105</f>
        <v>1.3149499999999998</v>
      </c>
      <c r="G64" s="13">
        <f t="shared" si="0"/>
        <v>1.4753738999999999</v>
      </c>
      <c r="H64" s="13">
        <f>G64*1.052</f>
        <v>1.5520933427999999</v>
      </c>
      <c r="I64" s="13">
        <f t="shared" si="2"/>
        <v>1.6172812631975999</v>
      </c>
      <c r="J64" s="13">
        <f t="shared" si="3"/>
        <v>1.747957589263966</v>
      </c>
      <c r="K64" s="13">
        <f>J64*1.036</f>
        <v>1.8108840624774689</v>
      </c>
      <c r="L64" s="2">
        <f t="shared" si="5"/>
        <v>1.8996173815388648</v>
      </c>
      <c r="M64" s="2">
        <f t="shared" ref="M64:M71" si="7">L64*1.0913</f>
        <v>2.073052448473363</v>
      </c>
      <c r="N64" s="2">
        <f>M64*1.1279</f>
        <v>2.338195856633106</v>
      </c>
      <c r="O64" s="2">
        <f>ROUND(N64*1.0701,2)</f>
        <v>2.5</v>
      </c>
      <c r="Q64" s="35"/>
      <c r="R64" s="35"/>
    </row>
    <row r="65" spans="1:15" x14ac:dyDescent="0.2">
      <c r="A65" s="20" t="s">
        <v>65</v>
      </c>
      <c r="B65" s="32" t="s">
        <v>110</v>
      </c>
      <c r="C65" s="20"/>
      <c r="D65" s="37"/>
      <c r="E65" s="20"/>
      <c r="F65" s="12"/>
      <c r="G65" s="13"/>
      <c r="H65" s="13"/>
      <c r="I65" s="13"/>
      <c r="J65" s="13"/>
      <c r="K65" s="13"/>
      <c r="L65" s="2"/>
      <c r="M65" s="2"/>
      <c r="N65" s="19"/>
      <c r="O65" s="2"/>
    </row>
    <row r="66" spans="1:15" ht="25.5" customHeight="1" x14ac:dyDescent="0.2">
      <c r="A66" s="22" t="s">
        <v>112</v>
      </c>
      <c r="B66" s="24" t="s">
        <v>158</v>
      </c>
      <c r="C66" s="22" t="s">
        <v>9</v>
      </c>
      <c r="D66" s="37">
        <f>C$2*O66*12</f>
        <v>6480.5399999999991</v>
      </c>
      <c r="E66" s="25">
        <v>0.05</v>
      </c>
      <c r="F66" s="25">
        <f t="shared" ref="F66:F67" si="8">E66*1.105</f>
        <v>5.525E-2</v>
      </c>
      <c r="G66" s="13">
        <f t="shared" si="0"/>
        <v>6.1990500000000004E-2</v>
      </c>
      <c r="H66" s="13">
        <f t="shared" si="1"/>
        <v>6.5214006000000005E-2</v>
      </c>
      <c r="I66" s="13">
        <f t="shared" si="2"/>
        <v>6.7952994252000007E-2</v>
      </c>
      <c r="J66" s="13">
        <f t="shared" si="3"/>
        <v>7.3443596187561605E-2</v>
      </c>
      <c r="K66" s="13">
        <f t="shared" si="4"/>
        <v>7.6087565650313826E-2</v>
      </c>
      <c r="L66" s="2">
        <f t="shared" si="5"/>
        <v>7.9815856367179194E-2</v>
      </c>
      <c r="M66" s="2">
        <f t="shared" si="7"/>
        <v>8.7103044053502651E-2</v>
      </c>
      <c r="N66" s="2">
        <f>ROUND(M66*1.1279,2)</f>
        <v>0.1</v>
      </c>
      <c r="O66" s="2">
        <f>ROUND(N66*1.0701,2)</f>
        <v>0.11</v>
      </c>
    </row>
    <row r="67" spans="1:15" x14ac:dyDescent="0.2">
      <c r="A67" s="22" t="s">
        <v>199</v>
      </c>
      <c r="B67" s="24" t="s">
        <v>3</v>
      </c>
      <c r="C67" s="22" t="s">
        <v>9</v>
      </c>
      <c r="D67" s="37">
        <f>C$2*O67*12</f>
        <v>11193.66</v>
      </c>
      <c r="E67" s="25">
        <v>0.09</v>
      </c>
      <c r="F67" s="25">
        <f t="shared" si="8"/>
        <v>9.9449999999999997E-2</v>
      </c>
      <c r="G67" s="13">
        <f t="shared" si="0"/>
        <v>0.11158290000000001</v>
      </c>
      <c r="H67" s="13">
        <f t="shared" si="1"/>
        <v>0.11738521080000001</v>
      </c>
      <c r="I67" s="13">
        <f t="shared" si="2"/>
        <v>0.12231538965360002</v>
      </c>
      <c r="J67" s="13">
        <f t="shared" si="3"/>
        <v>0.13219847313761091</v>
      </c>
      <c r="K67" s="13">
        <f t="shared" si="4"/>
        <v>0.1369576181705649</v>
      </c>
      <c r="L67" s="2">
        <f t="shared" si="5"/>
        <v>0.14366854146092256</v>
      </c>
      <c r="M67" s="2">
        <f t="shared" si="7"/>
        <v>0.15678547929630479</v>
      </c>
      <c r="N67" s="2">
        <f>ROUND(M67*1.1279,2)</f>
        <v>0.18</v>
      </c>
      <c r="O67" s="2">
        <f>ROUND(N67*1.0701,2)</f>
        <v>0.19</v>
      </c>
    </row>
    <row r="68" spans="1:15" ht="12.75" customHeight="1" x14ac:dyDescent="0.2">
      <c r="A68" s="20" t="s">
        <v>67</v>
      </c>
      <c r="B68" s="20" t="s">
        <v>115</v>
      </c>
      <c r="C68" s="20"/>
      <c r="D68" s="37"/>
      <c r="E68" s="20"/>
      <c r="F68" s="12"/>
      <c r="G68" s="13"/>
      <c r="H68" s="13"/>
      <c r="I68" s="12"/>
      <c r="J68" s="13"/>
      <c r="K68" s="13"/>
      <c r="L68" s="2"/>
      <c r="M68" s="2"/>
      <c r="N68" s="19"/>
      <c r="O68" s="2"/>
    </row>
    <row r="69" spans="1:15" ht="51" customHeight="1" x14ac:dyDescent="0.2">
      <c r="A69" s="22" t="s">
        <v>116</v>
      </c>
      <c r="B69" s="23" t="s">
        <v>162</v>
      </c>
      <c r="C69" s="22" t="s">
        <v>150</v>
      </c>
      <c r="D69" s="37">
        <f>C$2*O69*12</f>
        <v>16495.920000000002</v>
      </c>
      <c r="E69" s="25">
        <v>0.13</v>
      </c>
      <c r="F69" s="25">
        <f t="shared" ref="F69:F71" si="9">E69*1.105</f>
        <v>0.14365</v>
      </c>
      <c r="G69" s="13">
        <f t="shared" ref="G69:G91" si="10">F69*1.122</f>
        <v>0.16117530000000002</v>
      </c>
      <c r="H69" s="13">
        <f t="shared" ref="H69:H91" si="11">G69*1.052</f>
        <v>0.16955641560000004</v>
      </c>
      <c r="I69" s="13">
        <f t="shared" ref="I69:I91" si="12">H69*1.042</f>
        <v>0.17667778505520004</v>
      </c>
      <c r="J69" s="13">
        <f t="shared" ref="J69:J91" si="13">I69*1.0808</f>
        <v>0.19095335008766021</v>
      </c>
      <c r="K69" s="13">
        <f t="shared" ref="K69:K92" si="14">J69*1.036</f>
        <v>0.19782767069081597</v>
      </c>
      <c r="L69" s="2">
        <f t="shared" ref="L69:L92" si="15">K69*1.049</f>
        <v>0.20752122655466593</v>
      </c>
      <c r="M69" s="2">
        <f t="shared" si="7"/>
        <v>0.22646791453910692</v>
      </c>
      <c r="N69" s="2">
        <f>ROUND(M69*1.1279,2)</f>
        <v>0.26</v>
      </c>
      <c r="O69" s="2">
        <f>ROUND(N69*1.0701,2)</f>
        <v>0.28000000000000003</v>
      </c>
    </row>
    <row r="70" spans="1:15" ht="51" customHeight="1" x14ac:dyDescent="0.2">
      <c r="A70" s="22" t="s">
        <v>120</v>
      </c>
      <c r="B70" s="23" t="s">
        <v>73</v>
      </c>
      <c r="C70" s="22" t="s">
        <v>150</v>
      </c>
      <c r="D70" s="37">
        <f>C$2*O70*12</f>
        <v>2356.56</v>
      </c>
      <c r="E70" s="25">
        <v>0.02</v>
      </c>
      <c r="F70" s="25">
        <f t="shared" si="9"/>
        <v>2.2100000000000002E-2</v>
      </c>
      <c r="G70" s="13">
        <f t="shared" si="10"/>
        <v>2.4796200000000004E-2</v>
      </c>
      <c r="H70" s="13">
        <f t="shared" si="11"/>
        <v>2.6085602400000005E-2</v>
      </c>
      <c r="I70" s="13">
        <f t="shared" si="12"/>
        <v>2.7181197700800006E-2</v>
      </c>
      <c r="J70" s="13">
        <f t="shared" si="13"/>
        <v>2.9377438475024647E-2</v>
      </c>
      <c r="K70" s="13">
        <f t="shared" si="14"/>
        <v>3.0435026260125536E-2</v>
      </c>
      <c r="L70" s="2">
        <f t="shared" si="15"/>
        <v>3.1926342546871683E-2</v>
      </c>
      <c r="M70" s="2">
        <f t="shared" si="7"/>
        <v>3.4841217621401063E-2</v>
      </c>
      <c r="N70" s="2">
        <f t="shared" ref="N70:N71" si="16">M70*1.1279</f>
        <v>3.9297409355178253E-2</v>
      </c>
      <c r="O70" s="2">
        <f>ROUND(N70*1.0701,2)</f>
        <v>0.04</v>
      </c>
    </row>
    <row r="71" spans="1:15" ht="51" customHeight="1" x14ac:dyDescent="0.2">
      <c r="A71" s="22" t="s">
        <v>121</v>
      </c>
      <c r="B71" s="23" t="s">
        <v>74</v>
      </c>
      <c r="C71" s="22" t="s">
        <v>151</v>
      </c>
      <c r="D71" s="37">
        <f>C$2*O71*12</f>
        <v>10015.380000000001</v>
      </c>
      <c r="E71" s="25">
        <v>0.08</v>
      </c>
      <c r="F71" s="25">
        <f t="shared" si="9"/>
        <v>8.8400000000000006E-2</v>
      </c>
      <c r="G71" s="13">
        <f t="shared" si="10"/>
        <v>9.9184800000000017E-2</v>
      </c>
      <c r="H71" s="13">
        <f t="shared" si="11"/>
        <v>0.10434240960000002</v>
      </c>
      <c r="I71" s="13">
        <f t="shared" si="12"/>
        <v>0.10872479080320002</v>
      </c>
      <c r="J71" s="13">
        <f t="shared" si="13"/>
        <v>0.11750975390009859</v>
      </c>
      <c r="K71" s="13">
        <f t="shared" si="14"/>
        <v>0.12174010504050214</v>
      </c>
      <c r="L71" s="2">
        <f t="shared" si="15"/>
        <v>0.12770537018748673</v>
      </c>
      <c r="M71" s="2">
        <f t="shared" si="7"/>
        <v>0.13936487048560425</v>
      </c>
      <c r="N71" s="2">
        <f t="shared" si="16"/>
        <v>0.15718963742071301</v>
      </c>
      <c r="O71" s="2">
        <f>ROUND(N71*1.0701,2)</f>
        <v>0.17</v>
      </c>
    </row>
    <row r="72" spans="1:15" ht="29.25" customHeight="1" x14ac:dyDescent="0.2">
      <c r="A72" s="20" t="s">
        <v>69</v>
      </c>
      <c r="B72" s="32" t="s">
        <v>11</v>
      </c>
      <c r="C72" s="20"/>
      <c r="D72" s="2"/>
      <c r="E72" s="20"/>
      <c r="F72" s="12"/>
      <c r="G72" s="13"/>
      <c r="H72" s="13"/>
      <c r="I72" s="13"/>
      <c r="J72" s="13"/>
      <c r="K72" s="13"/>
      <c r="L72" s="2"/>
      <c r="M72" s="2"/>
      <c r="N72" s="19"/>
      <c r="O72" s="2"/>
    </row>
    <row r="73" spans="1:15" x14ac:dyDescent="0.2">
      <c r="A73" s="22" t="s">
        <v>123</v>
      </c>
      <c r="B73" s="23" t="s">
        <v>6</v>
      </c>
      <c r="C73" s="22" t="s">
        <v>9</v>
      </c>
      <c r="D73" s="37">
        <f t="shared" ref="D73:D83" si="17">C$2*O73*12</f>
        <v>22387.32</v>
      </c>
      <c r="E73" s="25">
        <v>0.18</v>
      </c>
      <c r="F73" s="25">
        <f t="shared" ref="F73:F83" si="18">E73*1.105</f>
        <v>0.19889999999999999</v>
      </c>
      <c r="G73" s="13">
        <f t="shared" si="10"/>
        <v>0.22316580000000003</v>
      </c>
      <c r="H73" s="13">
        <f t="shared" si="11"/>
        <v>0.23477042160000003</v>
      </c>
      <c r="I73" s="13">
        <f t="shared" si="12"/>
        <v>0.24463077930720004</v>
      </c>
      <c r="J73" s="13">
        <f t="shared" si="13"/>
        <v>0.26439694627522181</v>
      </c>
      <c r="K73" s="13">
        <f t="shared" si="14"/>
        <v>0.2739152363411298</v>
      </c>
      <c r="L73" s="2">
        <f t="shared" si="15"/>
        <v>0.28733708292184512</v>
      </c>
      <c r="M73" s="2">
        <f>L73*1.0913</f>
        <v>0.31357095859260958</v>
      </c>
      <c r="N73" s="2">
        <f>M73*1.1279</f>
        <v>0.35367668419660431</v>
      </c>
      <c r="O73" s="2">
        <f t="shared" ref="O73:O83" si="19">ROUND(N73*1.0701,2)</f>
        <v>0.38</v>
      </c>
    </row>
    <row r="74" spans="1:15" ht="25.5" customHeight="1" x14ac:dyDescent="0.2">
      <c r="A74" s="22" t="s">
        <v>124</v>
      </c>
      <c r="B74" s="23" t="s">
        <v>4</v>
      </c>
      <c r="C74" s="22" t="s">
        <v>9</v>
      </c>
      <c r="D74" s="37">
        <f t="shared" si="17"/>
        <v>2356.56</v>
      </c>
      <c r="E74" s="25">
        <v>0.02</v>
      </c>
      <c r="F74" s="25">
        <f t="shared" si="18"/>
        <v>2.2100000000000002E-2</v>
      </c>
      <c r="G74" s="13">
        <f t="shared" si="10"/>
        <v>2.4796200000000004E-2</v>
      </c>
      <c r="H74" s="13">
        <f t="shared" si="11"/>
        <v>2.6085602400000005E-2</v>
      </c>
      <c r="I74" s="13">
        <f t="shared" si="12"/>
        <v>2.7181197700800006E-2</v>
      </c>
      <c r="J74" s="13">
        <f t="shared" si="13"/>
        <v>2.9377438475024647E-2</v>
      </c>
      <c r="K74" s="13">
        <f t="shared" si="14"/>
        <v>3.0435026260125536E-2</v>
      </c>
      <c r="L74" s="2">
        <f t="shared" si="15"/>
        <v>3.1926342546871683E-2</v>
      </c>
      <c r="M74" s="2">
        <f t="shared" ref="M74:M94" si="20">L74*1.0913</f>
        <v>3.4841217621401063E-2</v>
      </c>
      <c r="N74" s="2">
        <f t="shared" ref="N74:N83" si="21">M74*1.1279</f>
        <v>3.9297409355178253E-2</v>
      </c>
      <c r="O74" s="2">
        <f t="shared" si="19"/>
        <v>0.04</v>
      </c>
    </row>
    <row r="75" spans="1:15" ht="25.5" customHeight="1" x14ac:dyDescent="0.2">
      <c r="A75" s="22" t="s">
        <v>125</v>
      </c>
      <c r="B75" s="23" t="s">
        <v>113</v>
      </c>
      <c r="C75" s="22" t="s">
        <v>9</v>
      </c>
      <c r="D75" s="37">
        <f t="shared" si="17"/>
        <v>3534.84</v>
      </c>
      <c r="E75" s="25">
        <v>0.03</v>
      </c>
      <c r="F75" s="25">
        <f t="shared" si="18"/>
        <v>3.3149999999999999E-2</v>
      </c>
      <c r="G75" s="13">
        <f t="shared" si="10"/>
        <v>3.71943E-2</v>
      </c>
      <c r="H75" s="13">
        <f t="shared" si="11"/>
        <v>3.91284036E-2</v>
      </c>
      <c r="I75" s="13">
        <f t="shared" si="12"/>
        <v>4.0771796551200001E-2</v>
      </c>
      <c r="J75" s="13">
        <f t="shared" si="13"/>
        <v>4.4066157712536962E-2</v>
      </c>
      <c r="K75" s="13">
        <f t="shared" si="14"/>
        <v>4.565253939018829E-2</v>
      </c>
      <c r="L75" s="2">
        <f t="shared" si="15"/>
        <v>4.7889513820307511E-2</v>
      </c>
      <c r="M75" s="2">
        <f t="shared" si="20"/>
        <v>5.2261826432101581E-2</v>
      </c>
      <c r="N75" s="2">
        <f t="shared" si="21"/>
        <v>5.8946114032767366E-2</v>
      </c>
      <c r="O75" s="2">
        <f t="shared" si="19"/>
        <v>0.06</v>
      </c>
    </row>
    <row r="76" spans="1:15" x14ac:dyDescent="0.2">
      <c r="A76" s="22" t="s">
        <v>126</v>
      </c>
      <c r="B76" s="11" t="s">
        <v>66</v>
      </c>
      <c r="C76" s="22" t="s">
        <v>9</v>
      </c>
      <c r="D76" s="37">
        <f t="shared" si="17"/>
        <v>6480.5399999999991</v>
      </c>
      <c r="E76" s="25">
        <v>0.05</v>
      </c>
      <c r="F76" s="25">
        <f t="shared" si="18"/>
        <v>5.525E-2</v>
      </c>
      <c r="G76" s="13">
        <f t="shared" si="10"/>
        <v>6.1990500000000004E-2</v>
      </c>
      <c r="H76" s="13">
        <f t="shared" si="11"/>
        <v>6.5214006000000005E-2</v>
      </c>
      <c r="I76" s="13">
        <f t="shared" si="12"/>
        <v>6.7952994252000007E-2</v>
      </c>
      <c r="J76" s="13">
        <f t="shared" si="13"/>
        <v>7.3443596187561605E-2</v>
      </c>
      <c r="K76" s="13">
        <f t="shared" si="14"/>
        <v>7.6087565650313826E-2</v>
      </c>
      <c r="L76" s="2">
        <f t="shared" si="15"/>
        <v>7.9815856367179194E-2</v>
      </c>
      <c r="M76" s="2">
        <f t="shared" si="20"/>
        <v>8.7103044053502651E-2</v>
      </c>
      <c r="N76" s="2">
        <f t="shared" si="21"/>
        <v>9.8243523387945633E-2</v>
      </c>
      <c r="O76" s="2">
        <f t="shared" si="19"/>
        <v>0.11</v>
      </c>
    </row>
    <row r="77" spans="1:15" x14ac:dyDescent="0.2">
      <c r="A77" s="22" t="s">
        <v>127</v>
      </c>
      <c r="B77" s="11" t="s">
        <v>68</v>
      </c>
      <c r="C77" s="22" t="s">
        <v>63</v>
      </c>
      <c r="D77" s="37">
        <f t="shared" si="17"/>
        <v>31224.420000000006</v>
      </c>
      <c r="E77" s="25">
        <v>0.25</v>
      </c>
      <c r="F77" s="25">
        <f t="shared" si="18"/>
        <v>0.27625</v>
      </c>
      <c r="G77" s="13">
        <f t="shared" si="10"/>
        <v>0.30995250000000002</v>
      </c>
      <c r="H77" s="13">
        <f t="shared" si="11"/>
        <v>0.32607003000000001</v>
      </c>
      <c r="I77" s="13">
        <f t="shared" si="12"/>
        <v>0.33976497126000005</v>
      </c>
      <c r="J77" s="13">
        <f t="shared" si="13"/>
        <v>0.36721798093780805</v>
      </c>
      <c r="K77" s="13">
        <f t="shared" si="14"/>
        <v>0.38043782825156913</v>
      </c>
      <c r="L77" s="2">
        <f t="shared" si="15"/>
        <v>0.39907928183589597</v>
      </c>
      <c r="M77" s="2">
        <f t="shared" si="20"/>
        <v>0.43551522026751327</v>
      </c>
      <c r="N77" s="2">
        <f t="shared" si="21"/>
        <v>0.49121761693972815</v>
      </c>
      <c r="O77" s="2">
        <f t="shared" si="19"/>
        <v>0.53</v>
      </c>
    </row>
    <row r="78" spans="1:15" ht="25.5" x14ac:dyDescent="0.2">
      <c r="A78" s="22" t="s">
        <v>128</v>
      </c>
      <c r="B78" s="11" t="s">
        <v>8</v>
      </c>
      <c r="C78" s="22" t="s">
        <v>63</v>
      </c>
      <c r="D78" s="37">
        <f t="shared" si="17"/>
        <v>7658.82</v>
      </c>
      <c r="E78" s="25">
        <v>0.06</v>
      </c>
      <c r="F78" s="25">
        <f t="shared" si="18"/>
        <v>6.6299999999999998E-2</v>
      </c>
      <c r="G78" s="13">
        <f t="shared" si="10"/>
        <v>7.4388599999999999E-2</v>
      </c>
      <c r="H78" s="13">
        <f t="shared" si="11"/>
        <v>7.82568072E-2</v>
      </c>
      <c r="I78" s="13">
        <f t="shared" si="12"/>
        <v>8.1543593102400003E-2</v>
      </c>
      <c r="J78" s="13">
        <f t="shared" si="13"/>
        <v>8.8132315425073923E-2</v>
      </c>
      <c r="K78" s="13">
        <f t="shared" si="14"/>
        <v>9.1305078780376581E-2</v>
      </c>
      <c r="L78" s="2">
        <f t="shared" si="15"/>
        <v>9.5779027640615022E-2</v>
      </c>
      <c r="M78" s="2">
        <f t="shared" si="20"/>
        <v>0.10452365286420316</v>
      </c>
      <c r="N78" s="2">
        <f t="shared" si="21"/>
        <v>0.11789222806553473</v>
      </c>
      <c r="O78" s="2">
        <f t="shared" si="19"/>
        <v>0.13</v>
      </c>
    </row>
    <row r="79" spans="1:15" ht="38.25" customHeight="1" x14ac:dyDescent="0.2">
      <c r="A79" s="22" t="s">
        <v>129</v>
      </c>
      <c r="B79" s="11" t="s">
        <v>1</v>
      </c>
      <c r="C79" s="22" t="s">
        <v>9</v>
      </c>
      <c r="D79" s="37">
        <f t="shared" si="17"/>
        <v>6480.5399999999991</v>
      </c>
      <c r="E79" s="25">
        <v>0.05</v>
      </c>
      <c r="F79" s="25">
        <f t="shared" si="18"/>
        <v>5.525E-2</v>
      </c>
      <c r="G79" s="13">
        <f t="shared" si="10"/>
        <v>6.1990500000000004E-2</v>
      </c>
      <c r="H79" s="13">
        <f t="shared" si="11"/>
        <v>6.5214006000000005E-2</v>
      </c>
      <c r="I79" s="13">
        <f t="shared" si="12"/>
        <v>6.7952994252000007E-2</v>
      </c>
      <c r="J79" s="13">
        <f t="shared" si="13"/>
        <v>7.3443596187561605E-2</v>
      </c>
      <c r="K79" s="13">
        <f t="shared" si="14"/>
        <v>7.6087565650313826E-2</v>
      </c>
      <c r="L79" s="2">
        <f t="shared" si="15"/>
        <v>7.9815856367179194E-2</v>
      </c>
      <c r="M79" s="2">
        <f t="shared" si="20"/>
        <v>8.7103044053502651E-2</v>
      </c>
      <c r="N79" s="2">
        <f t="shared" si="21"/>
        <v>9.8243523387945633E-2</v>
      </c>
      <c r="O79" s="2">
        <f t="shared" si="19"/>
        <v>0.11</v>
      </c>
    </row>
    <row r="80" spans="1:15" ht="25.5" customHeight="1" x14ac:dyDescent="0.2">
      <c r="A80" s="22" t="s">
        <v>197</v>
      </c>
      <c r="B80" s="11" t="s">
        <v>195</v>
      </c>
      <c r="C80" s="22" t="s">
        <v>196</v>
      </c>
      <c r="D80" s="37">
        <f t="shared" si="17"/>
        <v>1178.28</v>
      </c>
      <c r="E80" s="25">
        <v>0.01</v>
      </c>
      <c r="F80" s="25">
        <f t="shared" si="18"/>
        <v>1.1050000000000001E-2</v>
      </c>
      <c r="G80" s="13">
        <f t="shared" si="10"/>
        <v>1.2398100000000002E-2</v>
      </c>
      <c r="H80" s="13">
        <f t="shared" si="11"/>
        <v>1.3042801200000002E-2</v>
      </c>
      <c r="I80" s="13">
        <f t="shared" si="12"/>
        <v>1.3590598850400003E-2</v>
      </c>
      <c r="J80" s="13">
        <f t="shared" si="13"/>
        <v>1.4688719237512323E-2</v>
      </c>
      <c r="K80" s="13">
        <f t="shared" si="14"/>
        <v>1.5217513130062768E-2</v>
      </c>
      <c r="L80" s="2">
        <f t="shared" si="15"/>
        <v>1.5963171273435842E-2</v>
      </c>
      <c r="M80" s="2">
        <f t="shared" si="20"/>
        <v>1.7420608810700532E-2</v>
      </c>
      <c r="N80" s="2">
        <f t="shared" si="21"/>
        <v>1.9648704677589127E-2</v>
      </c>
      <c r="O80" s="2">
        <f t="shared" si="19"/>
        <v>0.02</v>
      </c>
    </row>
    <row r="81" spans="1:17" x14ac:dyDescent="0.2">
      <c r="A81" s="22" t="s">
        <v>130</v>
      </c>
      <c r="B81" s="11" t="s">
        <v>2</v>
      </c>
      <c r="C81" s="22" t="s">
        <v>9</v>
      </c>
      <c r="D81" s="37">
        <f t="shared" si="17"/>
        <v>3534.84</v>
      </c>
      <c r="E81" s="25">
        <v>0.03</v>
      </c>
      <c r="F81" s="25">
        <f t="shared" si="18"/>
        <v>3.3149999999999999E-2</v>
      </c>
      <c r="G81" s="13">
        <f t="shared" si="10"/>
        <v>3.71943E-2</v>
      </c>
      <c r="H81" s="13">
        <f t="shared" si="11"/>
        <v>3.91284036E-2</v>
      </c>
      <c r="I81" s="13">
        <f t="shared" si="12"/>
        <v>4.0771796551200001E-2</v>
      </c>
      <c r="J81" s="13">
        <f t="shared" si="13"/>
        <v>4.4066157712536962E-2</v>
      </c>
      <c r="K81" s="13">
        <f t="shared" si="14"/>
        <v>4.565253939018829E-2</v>
      </c>
      <c r="L81" s="2">
        <f t="shared" si="15"/>
        <v>4.7889513820307511E-2</v>
      </c>
      <c r="M81" s="2">
        <f t="shared" si="20"/>
        <v>5.2261826432101581E-2</v>
      </c>
      <c r="N81" s="2">
        <f t="shared" si="21"/>
        <v>5.8946114032767366E-2</v>
      </c>
      <c r="O81" s="2">
        <f t="shared" si="19"/>
        <v>0.06</v>
      </c>
    </row>
    <row r="82" spans="1:17" x14ac:dyDescent="0.2">
      <c r="A82" s="26" t="s">
        <v>191</v>
      </c>
      <c r="B82" s="11" t="s">
        <v>10</v>
      </c>
      <c r="C82" s="22" t="s">
        <v>9</v>
      </c>
      <c r="D82" s="37">
        <f t="shared" si="17"/>
        <v>1178.28</v>
      </c>
      <c r="E82" s="25">
        <v>0.01</v>
      </c>
      <c r="F82" s="25">
        <f t="shared" si="18"/>
        <v>1.1050000000000001E-2</v>
      </c>
      <c r="G82" s="13">
        <f t="shared" si="10"/>
        <v>1.2398100000000002E-2</v>
      </c>
      <c r="H82" s="13">
        <f t="shared" si="11"/>
        <v>1.3042801200000002E-2</v>
      </c>
      <c r="I82" s="13">
        <f t="shared" si="12"/>
        <v>1.3590598850400003E-2</v>
      </c>
      <c r="J82" s="13">
        <f t="shared" si="13"/>
        <v>1.4688719237512323E-2</v>
      </c>
      <c r="K82" s="13">
        <f t="shared" si="14"/>
        <v>1.5217513130062768E-2</v>
      </c>
      <c r="L82" s="2">
        <f t="shared" si="15"/>
        <v>1.5963171273435842E-2</v>
      </c>
      <c r="M82" s="2">
        <f t="shared" si="20"/>
        <v>1.7420608810700532E-2</v>
      </c>
      <c r="N82" s="2">
        <f t="shared" si="21"/>
        <v>1.9648704677589127E-2</v>
      </c>
      <c r="O82" s="2">
        <f t="shared" si="19"/>
        <v>0.02</v>
      </c>
    </row>
    <row r="83" spans="1:17" ht="25.5" customHeight="1" x14ac:dyDescent="0.2">
      <c r="A83" s="26" t="s">
        <v>192</v>
      </c>
      <c r="B83" s="11" t="s">
        <v>122</v>
      </c>
      <c r="C83" s="22" t="s">
        <v>157</v>
      </c>
      <c r="D83" s="37">
        <f t="shared" si="17"/>
        <v>4713.12</v>
      </c>
      <c r="E83" s="25">
        <v>0.04</v>
      </c>
      <c r="F83" s="25">
        <f t="shared" si="18"/>
        <v>4.4200000000000003E-2</v>
      </c>
      <c r="G83" s="13">
        <f t="shared" si="10"/>
        <v>4.9592400000000009E-2</v>
      </c>
      <c r="H83" s="13">
        <f t="shared" si="11"/>
        <v>5.2171204800000009E-2</v>
      </c>
      <c r="I83" s="13">
        <f t="shared" si="12"/>
        <v>5.4362395401600011E-2</v>
      </c>
      <c r="J83" s="13">
        <f t="shared" si="13"/>
        <v>5.8754876950049294E-2</v>
      </c>
      <c r="K83" s="13">
        <f t="shared" si="14"/>
        <v>6.0870052520251072E-2</v>
      </c>
      <c r="L83" s="2">
        <f t="shared" si="15"/>
        <v>6.3852685093743367E-2</v>
      </c>
      <c r="M83" s="2">
        <f t="shared" si="20"/>
        <v>6.9682435242802127E-2</v>
      </c>
      <c r="N83" s="2">
        <f t="shared" si="21"/>
        <v>7.8594818710356507E-2</v>
      </c>
      <c r="O83" s="2">
        <f t="shared" si="19"/>
        <v>0.08</v>
      </c>
    </row>
    <row r="84" spans="1:17" s="7" customFormat="1" x14ac:dyDescent="0.2">
      <c r="A84" s="20" t="s">
        <v>70</v>
      </c>
      <c r="B84" s="31" t="s">
        <v>131</v>
      </c>
      <c r="C84" s="28"/>
      <c r="D84" s="2"/>
      <c r="E84" s="28"/>
      <c r="F84" s="1"/>
      <c r="G84" s="12"/>
      <c r="H84" s="13"/>
      <c r="I84" s="13"/>
      <c r="J84" s="13"/>
      <c r="K84" s="13"/>
      <c r="L84" s="2"/>
      <c r="M84" s="2"/>
      <c r="N84" s="34"/>
      <c r="O84" s="2"/>
    </row>
    <row r="85" spans="1:17" ht="63.75" customHeight="1" x14ac:dyDescent="0.2">
      <c r="A85" s="22" t="s">
        <v>71</v>
      </c>
      <c r="B85" s="11" t="s">
        <v>5</v>
      </c>
      <c r="C85" s="22" t="s">
        <v>152</v>
      </c>
      <c r="D85" s="37">
        <f>C$2*O85*12</f>
        <v>8837.0999999999985</v>
      </c>
      <c r="E85" s="25">
        <v>7.0000000000000007E-2</v>
      </c>
      <c r="F85" s="25">
        <f t="shared" ref="F85:F91" si="22">E85*1.105</f>
        <v>7.7350000000000002E-2</v>
      </c>
      <c r="G85" s="13">
        <f t="shared" si="10"/>
        <v>8.6786700000000008E-2</v>
      </c>
      <c r="H85" s="13">
        <f t="shared" si="11"/>
        <v>9.129960840000001E-2</v>
      </c>
      <c r="I85" s="13">
        <f t="shared" si="12"/>
        <v>9.5134191952800012E-2</v>
      </c>
      <c r="J85" s="13">
        <f t="shared" si="13"/>
        <v>0.10282103466258626</v>
      </c>
      <c r="K85" s="13">
        <f t="shared" si="14"/>
        <v>0.10652259191043936</v>
      </c>
      <c r="L85" s="2">
        <f t="shared" si="15"/>
        <v>0.11174219891405088</v>
      </c>
      <c r="M85" s="2">
        <f t="shared" si="20"/>
        <v>0.12194426167490371</v>
      </c>
      <c r="N85" s="2">
        <f>M85*1.1279</f>
        <v>0.1375409327431239</v>
      </c>
      <c r="O85" s="2">
        <f>ROUND(N85*1.0701,2)</f>
        <v>0.15</v>
      </c>
    </row>
    <row r="86" spans="1:17" x14ac:dyDescent="0.2">
      <c r="A86" s="22" t="s">
        <v>72</v>
      </c>
      <c r="B86" s="11" t="s">
        <v>75</v>
      </c>
      <c r="C86" s="22" t="s">
        <v>9</v>
      </c>
      <c r="D86" s="37">
        <f>C$2*O86*12</f>
        <v>1178.28</v>
      </c>
      <c r="E86" s="25">
        <v>0.01</v>
      </c>
      <c r="F86" s="25">
        <f t="shared" si="22"/>
        <v>1.1050000000000001E-2</v>
      </c>
      <c r="G86" s="13">
        <f t="shared" si="10"/>
        <v>1.2398100000000002E-2</v>
      </c>
      <c r="H86" s="13">
        <f t="shared" si="11"/>
        <v>1.3042801200000002E-2</v>
      </c>
      <c r="I86" s="13">
        <f t="shared" si="12"/>
        <v>1.3590598850400003E-2</v>
      </c>
      <c r="J86" s="13">
        <f t="shared" si="13"/>
        <v>1.4688719237512323E-2</v>
      </c>
      <c r="K86" s="13">
        <f t="shared" si="14"/>
        <v>1.5217513130062768E-2</v>
      </c>
      <c r="L86" s="2">
        <f t="shared" si="15"/>
        <v>1.5963171273435842E-2</v>
      </c>
      <c r="M86" s="2">
        <f t="shared" si="20"/>
        <v>1.7420608810700532E-2</v>
      </c>
      <c r="N86" s="2">
        <f>M86*1.1279</f>
        <v>1.9648704677589127E-2</v>
      </c>
      <c r="O86" s="2">
        <f>ROUND(N86*1.0701,2)</f>
        <v>0.02</v>
      </c>
    </row>
    <row r="87" spans="1:17" ht="12.75" customHeight="1" x14ac:dyDescent="0.2">
      <c r="A87" s="39" t="s">
        <v>76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19"/>
      <c r="O87" s="2"/>
    </row>
    <row r="88" spans="1:17" ht="25.5" customHeight="1" x14ac:dyDescent="0.2">
      <c r="A88" s="10" t="s">
        <v>77</v>
      </c>
      <c r="B88" s="11" t="s">
        <v>148</v>
      </c>
      <c r="C88" s="14" t="s">
        <v>63</v>
      </c>
      <c r="D88" s="37">
        <f t="shared" ref="D88:D94" si="23">C$2*O88*12</f>
        <v>3534.84</v>
      </c>
      <c r="E88" s="2">
        <v>0.03</v>
      </c>
      <c r="F88" s="2">
        <f t="shared" si="22"/>
        <v>3.3149999999999999E-2</v>
      </c>
      <c r="G88" s="13">
        <f t="shared" si="10"/>
        <v>3.71943E-2</v>
      </c>
      <c r="H88" s="13">
        <f t="shared" si="11"/>
        <v>3.91284036E-2</v>
      </c>
      <c r="I88" s="13">
        <f t="shared" si="12"/>
        <v>4.0771796551200001E-2</v>
      </c>
      <c r="J88" s="13">
        <f t="shared" si="13"/>
        <v>4.4066157712536962E-2</v>
      </c>
      <c r="K88" s="13">
        <f t="shared" si="14"/>
        <v>4.565253939018829E-2</v>
      </c>
      <c r="L88" s="2">
        <f t="shared" si="15"/>
        <v>4.7889513820307511E-2</v>
      </c>
      <c r="M88" s="2">
        <f t="shared" si="20"/>
        <v>5.2261826432101581E-2</v>
      </c>
      <c r="N88" s="2">
        <f>M88*1.1279</f>
        <v>5.8946114032767366E-2</v>
      </c>
      <c r="O88" s="2">
        <f>ROUND(N88*1.0701,2)</f>
        <v>0.06</v>
      </c>
    </row>
    <row r="89" spans="1:17" ht="38.25" customHeight="1" x14ac:dyDescent="0.2">
      <c r="A89" s="10" t="s">
        <v>78</v>
      </c>
      <c r="B89" s="11" t="s">
        <v>80</v>
      </c>
      <c r="C89" s="14" t="s">
        <v>7</v>
      </c>
      <c r="D89" s="37">
        <f t="shared" si="23"/>
        <v>6480.5399999999991</v>
      </c>
      <c r="E89" s="2">
        <v>0.05</v>
      </c>
      <c r="F89" s="2">
        <f t="shared" si="22"/>
        <v>5.525E-2</v>
      </c>
      <c r="G89" s="13">
        <f t="shared" si="10"/>
        <v>6.1990500000000004E-2</v>
      </c>
      <c r="H89" s="13">
        <f t="shared" si="11"/>
        <v>6.5214006000000005E-2</v>
      </c>
      <c r="I89" s="13">
        <f t="shared" si="12"/>
        <v>6.7952994252000007E-2</v>
      </c>
      <c r="J89" s="13">
        <f t="shared" si="13"/>
        <v>7.3443596187561605E-2</v>
      </c>
      <c r="K89" s="13">
        <f t="shared" si="14"/>
        <v>7.6087565650313826E-2</v>
      </c>
      <c r="L89" s="2">
        <f t="shared" si="15"/>
        <v>7.9815856367179194E-2</v>
      </c>
      <c r="M89" s="2">
        <f t="shared" si="20"/>
        <v>8.7103044053502651E-2</v>
      </c>
      <c r="N89" s="2">
        <f t="shared" ref="N89:N91" si="24">M89*1.1279</f>
        <v>9.8243523387945633E-2</v>
      </c>
      <c r="O89" s="2">
        <f>ROUND(N89*1.0701,2)</f>
        <v>0.11</v>
      </c>
    </row>
    <row r="90" spans="1:17" x14ac:dyDescent="0.2">
      <c r="A90" s="15" t="s">
        <v>79</v>
      </c>
      <c r="B90" s="11" t="s">
        <v>82</v>
      </c>
      <c r="C90" s="14" t="s">
        <v>63</v>
      </c>
      <c r="D90" s="37">
        <f t="shared" si="23"/>
        <v>14728.5</v>
      </c>
      <c r="E90" s="2">
        <v>0.12</v>
      </c>
      <c r="F90" s="2">
        <f t="shared" si="22"/>
        <v>0.1326</v>
      </c>
      <c r="G90" s="13">
        <f t="shared" si="10"/>
        <v>0.1487772</v>
      </c>
      <c r="H90" s="13">
        <f t="shared" si="11"/>
        <v>0.1565136144</v>
      </c>
      <c r="I90" s="13">
        <f t="shared" si="12"/>
        <v>0.16308718620480001</v>
      </c>
      <c r="J90" s="13">
        <f t="shared" si="13"/>
        <v>0.17626463085014785</v>
      </c>
      <c r="K90" s="13">
        <f t="shared" si="14"/>
        <v>0.18261015756075316</v>
      </c>
      <c r="L90" s="2">
        <f t="shared" si="15"/>
        <v>0.19155805528123004</v>
      </c>
      <c r="M90" s="2">
        <f t="shared" si="20"/>
        <v>0.20904730572840632</v>
      </c>
      <c r="N90" s="2">
        <f t="shared" si="24"/>
        <v>0.23578445613106946</v>
      </c>
      <c r="O90" s="2">
        <f>ROUND(N90*1.0701,2)</f>
        <v>0.25</v>
      </c>
    </row>
    <row r="91" spans="1:17" x14ac:dyDescent="0.2">
      <c r="A91" s="10" t="s">
        <v>81</v>
      </c>
      <c r="B91" s="11" t="s">
        <v>198</v>
      </c>
      <c r="C91" s="14" t="s">
        <v>63</v>
      </c>
      <c r="D91" s="37">
        <f t="shared" si="23"/>
        <v>369390.77999999997</v>
      </c>
      <c r="E91" s="2">
        <v>2.9824092613774553</v>
      </c>
      <c r="F91" s="2">
        <f t="shared" si="22"/>
        <v>3.2955622338220882</v>
      </c>
      <c r="G91" s="13">
        <f t="shared" si="10"/>
        <v>3.6976208263483832</v>
      </c>
      <c r="H91" s="13">
        <f t="shared" si="11"/>
        <v>3.8898971093184991</v>
      </c>
      <c r="I91" s="13">
        <f t="shared" si="12"/>
        <v>4.0532727879098758</v>
      </c>
      <c r="J91" s="13">
        <f t="shared" si="13"/>
        <v>4.3807772291729936</v>
      </c>
      <c r="K91" s="13">
        <f t="shared" si="14"/>
        <v>4.5384852094232215</v>
      </c>
      <c r="L91" s="2">
        <f t="shared" si="15"/>
        <v>4.7608709846849591</v>
      </c>
      <c r="M91" s="2">
        <f>L91*1.0913</f>
        <v>5.1955385055866952</v>
      </c>
      <c r="N91" s="2">
        <f t="shared" si="24"/>
        <v>5.8600478804512326</v>
      </c>
      <c r="O91" s="2">
        <f>ROUND(N91*1.0701,2)</f>
        <v>6.27</v>
      </c>
    </row>
    <row r="92" spans="1:17" s="7" customFormat="1" x14ac:dyDescent="0.2">
      <c r="A92" s="40" t="s">
        <v>0</v>
      </c>
      <c r="B92" s="40"/>
      <c r="C92" s="40"/>
      <c r="D92" s="37">
        <f t="shared" si="23"/>
        <v>990933.4800000001</v>
      </c>
      <c r="E92" s="2">
        <v>9.44</v>
      </c>
      <c r="F92" s="3">
        <v>10.43</v>
      </c>
      <c r="G92" s="5">
        <v>11.69</v>
      </c>
      <c r="H92" s="5">
        <v>10.43</v>
      </c>
      <c r="I92" s="5">
        <f>H92*1.042</f>
        <v>10.86806</v>
      </c>
      <c r="J92" s="5">
        <f>I92*1.0808</f>
        <v>11.746199248</v>
      </c>
      <c r="K92" s="5">
        <f t="shared" si="14"/>
        <v>12.169062420928</v>
      </c>
      <c r="L92" s="3">
        <f t="shared" si="15"/>
        <v>12.765346479553472</v>
      </c>
      <c r="M92" s="3">
        <f>M4+M14+M32+M34+M88+M89+M90+M91+M64</f>
        <v>13.940684128558363</v>
      </c>
      <c r="N92" s="3">
        <f>N4+N14+N32+N34+N88+N89+N90+N91+N64</f>
        <v>15.723697628600974</v>
      </c>
      <c r="O92" s="3">
        <f>O4+O14+O32+O34+O88+O89+O90+O91+O64</f>
        <v>16.82</v>
      </c>
      <c r="P92" s="36"/>
      <c r="Q92" s="36"/>
    </row>
    <row r="93" spans="1:17" x14ac:dyDescent="0.2">
      <c r="A93" s="16"/>
      <c r="B93" s="29" t="s">
        <v>208</v>
      </c>
      <c r="C93" s="33" t="s">
        <v>63</v>
      </c>
      <c r="D93" s="37">
        <f t="shared" si="23"/>
        <v>60681.42</v>
      </c>
      <c r="E93" s="12"/>
      <c r="F93" s="12"/>
      <c r="G93" s="12"/>
      <c r="H93" s="12"/>
      <c r="I93" s="12"/>
      <c r="J93" s="12"/>
      <c r="K93" s="12"/>
      <c r="L93" s="19">
        <v>0.84</v>
      </c>
      <c r="M93" s="2">
        <v>0.87</v>
      </c>
      <c r="N93" s="2">
        <f>M93*1.1279-0.03</f>
        <v>0.95127299999999992</v>
      </c>
      <c r="O93" s="2">
        <v>1.03</v>
      </c>
    </row>
    <row r="94" spans="1:17" x14ac:dyDescent="0.2">
      <c r="A94" s="41" t="s">
        <v>209</v>
      </c>
      <c r="B94" s="41"/>
      <c r="C94" s="41"/>
      <c r="D94" s="37">
        <f t="shared" si="23"/>
        <v>1051614.9000000001</v>
      </c>
      <c r="E94" s="12"/>
      <c r="F94" s="12"/>
      <c r="G94" s="12"/>
      <c r="H94" s="12"/>
      <c r="I94" s="12"/>
      <c r="J94" s="13"/>
      <c r="K94" s="13"/>
      <c r="L94" s="3">
        <f>L92+L93</f>
        <v>13.605346479553472</v>
      </c>
      <c r="M94" s="3">
        <f t="shared" si="20"/>
        <v>14.847514613136703</v>
      </c>
      <c r="N94" s="3">
        <f>N92+N93</f>
        <v>16.674970628600974</v>
      </c>
      <c r="O94" s="3">
        <f>O92+O93</f>
        <v>17.850000000000001</v>
      </c>
      <c r="P94" s="38"/>
    </row>
  </sheetData>
  <mergeCells count="7">
    <mergeCell ref="A3:M3"/>
    <mergeCell ref="A92:C92"/>
    <mergeCell ref="A94:C94"/>
    <mergeCell ref="A63:M63"/>
    <mergeCell ref="A33:M33"/>
    <mergeCell ref="A13:M13"/>
    <mergeCell ref="A87:M87"/>
  </mergeCells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Воронкин Никита Валентинович</cp:lastModifiedBy>
  <cp:lastPrinted>2012-02-15T09:40:49Z</cp:lastPrinted>
  <dcterms:created xsi:type="dcterms:W3CDTF">2011-09-20T07:13:12Z</dcterms:created>
  <dcterms:modified xsi:type="dcterms:W3CDTF">2024-07-01T09:15:44Z</dcterms:modified>
</cp:coreProperties>
</file>