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извлечь\ЖУ\"/>
    </mc:Choice>
  </mc:AlternateContent>
  <bookViews>
    <workbookView xWindow="0" yWindow="0" windowWidth="23040" windowHeight="9060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0" i="2" l="1"/>
  <c r="L132" i="2" s="1"/>
  <c r="K120" i="2"/>
  <c r="J120" i="2"/>
  <c r="H120" i="2"/>
  <c r="G120" i="2"/>
  <c r="E120" i="2"/>
  <c r="D120" i="2"/>
  <c r="C120" i="2"/>
  <c r="B120" i="2"/>
  <c r="K91" i="2"/>
  <c r="J91" i="2"/>
  <c r="J132" i="2" s="1"/>
  <c r="I125" i="2"/>
  <c r="I120" i="2" s="1"/>
  <c r="I132" i="2" s="1"/>
  <c r="K132" i="2"/>
  <c r="F120" i="2"/>
  <c r="L130" i="2"/>
  <c r="F132" i="2"/>
  <c r="H132" i="2"/>
  <c r="B132" i="2"/>
  <c r="M131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1" i="2"/>
  <c r="M122" i="2"/>
  <c r="M123" i="2"/>
  <c r="M124" i="2"/>
  <c r="M125" i="2"/>
  <c r="M126" i="2"/>
  <c r="M127" i="2"/>
  <c r="M128" i="2"/>
  <c r="M129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E54" i="2"/>
  <c r="M54" i="2" s="1"/>
  <c r="D91" i="2"/>
  <c r="D132" i="2" s="1"/>
  <c r="C91" i="2"/>
  <c r="C132" i="2" s="1"/>
  <c r="B91" i="2"/>
  <c r="C36" i="1"/>
  <c r="B36" i="1"/>
  <c r="C40" i="1"/>
  <c r="B45" i="1" s="1"/>
  <c r="B40" i="1"/>
  <c r="M120" i="2" l="1"/>
  <c r="M91" i="2"/>
  <c r="E132" i="2"/>
  <c r="G132" i="2"/>
  <c r="M130" i="2" l="1"/>
  <c r="M132" i="2" s="1"/>
  <c r="C45" i="1" s="1"/>
  <c r="E45" i="1" s="1"/>
</calcChain>
</file>

<file path=xl/sharedStrings.xml><?xml version="1.0" encoding="utf-8"?>
<sst xmlns="http://schemas.openxmlformats.org/spreadsheetml/2006/main" count="176" uniqueCount="173">
  <si>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</si>
  <si>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</si>
  <si>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</si>
  <si>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</si>
  <si>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</si>
  <si>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</si>
  <si>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</si>
  <si>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</si>
  <si>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</si>
  <si>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</si>
  <si>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жилого помещения</t>
  </si>
  <si>
    <t>Информация о размере платы за содержание жилого помещения,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</si>
  <si>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</si>
  <si>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</si>
  <si>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</si>
  <si>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 xml:space="preserve">пункт 4 договора управления 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</si>
  <si>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</si>
  <si>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</si>
  <si>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</si>
  <si>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</si>
  <si>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</si>
  <si>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</si>
  <si>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</si>
  <si>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</si>
  <si>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</si>
  <si>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</si>
  <si>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</si>
  <si>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</si>
  <si>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</si>
  <si>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</si>
  <si>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</si>
  <si>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</si>
  <si>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</si>
  <si>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I.  Содержание помещений общего пользования</t>
  </si>
  <si>
    <t xml:space="preserve">ИТОГО </t>
  </si>
  <si>
    <t>01.01.2024-30.07.2024 гг.</t>
  </si>
  <si>
    <t>01.08.2024-31.12.2024 гг.</t>
  </si>
  <si>
    <t>Работы по уборке лестничных клеток</t>
  </si>
  <si>
    <t>Влажное подметание лестничных площадок и маршей нижних трех этажей</t>
  </si>
  <si>
    <t>Влажное подметание лестничных площадок и маршей выше третьего этажа</t>
  </si>
  <si>
    <t>Влажная протирка подоконников, оконных решеток, перил, чердачных лестниц, шкафов для электросчетчиков и слаботочных устройств</t>
  </si>
  <si>
    <t>Мытье лестничных площадок и маршей</t>
  </si>
  <si>
    <t>Обметание пыли с потолков</t>
  </si>
  <si>
    <t>Мытье стен, дверей, окон</t>
  </si>
  <si>
    <t>Влажная протирка почтовых ящиков</t>
  </si>
  <si>
    <t>Холодный период</t>
  </si>
  <si>
    <t>Подметание свежевыпавшего снега толщиной до 2 см</t>
  </si>
  <si>
    <t>Сдвигание свежевыпавшего снега толщиной слоя свыше 2 см</t>
  </si>
  <si>
    <t>Посыпка территории песком или смесью песка с хлоридами</t>
  </si>
  <si>
    <t>Очистка территорий от снега наносного происхождения (или подметание территорий, свободных от снежного покрова)</t>
  </si>
  <si>
    <t>Очистка территорий от наледи и льда</t>
  </si>
  <si>
    <t>Очистка урн от мусора</t>
  </si>
  <si>
    <t>Теплый период</t>
  </si>
  <si>
    <t>Подметание территории в дни без осадков</t>
  </si>
  <si>
    <t>Подметание территорий в дни с осадками до 2 см</t>
  </si>
  <si>
    <t>Подметание территорий в дни с осадками свыше 2 см</t>
  </si>
  <si>
    <t xml:space="preserve">Уборка газонов </t>
  </si>
  <si>
    <t>Поливка газонов, зеленых насаждений</t>
  </si>
  <si>
    <t>Сезонное выкашивание газонов</t>
  </si>
  <si>
    <t>Обрезка и снос деревьев и кустарников</t>
  </si>
  <si>
    <t>Очистка металлических решеток и приямков. Уборка площадки перед входом в подъезд</t>
  </si>
  <si>
    <t xml:space="preserve">Прочие материальные затраты на санитарное содержание </t>
  </si>
  <si>
    <t>Работы по ремонту и обслуживанию конструктивных элементов и внешнее благоустройство</t>
  </si>
  <si>
    <t>Профосмотры конструктивных элементов, в том числе:</t>
  </si>
  <si>
    <t>Общие и частичные осмотры кровельных покрытий</t>
  </si>
  <si>
    <t>Общие и частичные осмотры конструктивных элементов</t>
  </si>
  <si>
    <t>Ремонт конструктивных элементов</t>
  </si>
  <si>
    <t>Укрепление защитной решетки водопроводной воронки</t>
  </si>
  <si>
    <t>Прочистка водопремной воронки внутреннего водостока</t>
  </si>
  <si>
    <t>Восстановление поврежденных участков штукатурки и облицовки</t>
  </si>
  <si>
    <t>Смена или ремонт отмостки</t>
  </si>
  <si>
    <t>Восстановление приямков, входов в подвалы</t>
  </si>
  <si>
    <t>Техническое обслуживание конструктивных элементов</t>
  </si>
  <si>
    <t>Утепление подвалов и подъездов</t>
  </si>
  <si>
    <t>Укрепление козырьков, ограждений и перил крылец</t>
  </si>
  <si>
    <t>Закрытие слуховых окон, люков и входов на чердак</t>
  </si>
  <si>
    <t>Установка недостающих, частично разбитых и укрепление слабо укрепленных стекол в дверных и оконных заполнениях</t>
  </si>
  <si>
    <t>Установка или укрепление ручек и шпингалетов на оконных и дверных заполнениях</t>
  </si>
  <si>
    <t>Закрытие подвальных и чердачных дверей, металлических решеток и лазов на замки</t>
  </si>
  <si>
    <t>Смазывание подъездных дверей</t>
  </si>
  <si>
    <t>Смазывание замков тех. помещений</t>
  </si>
  <si>
    <t>Укрепление и регулировка доводчиков</t>
  </si>
  <si>
    <t>Внешнее благоустройство</t>
  </si>
  <si>
    <t>Частичный ремонт тротуарной плитки</t>
  </si>
  <si>
    <t>Окраска решетчатых ограждений, оград, МАФ</t>
  </si>
  <si>
    <t>Установка урн</t>
  </si>
  <si>
    <t>Окраска урн</t>
  </si>
  <si>
    <t>Ремонт скамеек, качель и т.д.</t>
  </si>
  <si>
    <t>Посадка деревьев, кустарников</t>
  </si>
  <si>
    <t>Подготовка к сезонной эксплуатации оборудования детских и спортивных площадок</t>
  </si>
  <si>
    <t>Работы по техническому обслуживанию и ремонту внутридомового инженерного оборудования и МОП</t>
  </si>
  <si>
    <t>Подготовка к сезонной эксплуатации</t>
  </si>
  <si>
    <t>Прочистка ливнестоков</t>
  </si>
  <si>
    <t>Общие и частичные осмотры и обследования</t>
  </si>
  <si>
    <t>Осмотр системы ЦО. Внутриквартирные устройства</t>
  </si>
  <si>
    <t>Осмотр систем ЦО. Устройства в подвальных помещениях (7 мес. Отопительного сезона)</t>
  </si>
  <si>
    <t>Общие и частичные осмотры линий электрических сетей, арматуры, электрооборудования на лестничных площадках, снятие показаний потребленных коммунальных ресурсов</t>
  </si>
  <si>
    <t>Общие и частичные осмотры линий электрических сетей, арматуры, электрооборудования в подвальных помещениях</t>
  </si>
  <si>
    <t>Техническое обслуживание внутридомовых инженерных сетей и МОП</t>
  </si>
  <si>
    <t>Ремонт электрощитов</t>
  </si>
  <si>
    <t>Ревизия вентилей в местах общего пользования</t>
  </si>
  <si>
    <t>Дератизация</t>
  </si>
  <si>
    <t>Аварийное обслуживание</t>
  </si>
  <si>
    <t>Очистка тех. этажей от мусора со сбором его в тару и отноской в установленное место</t>
  </si>
  <si>
    <t>Электроизмерения</t>
  </si>
  <si>
    <t>Очистка кровли от мусора и грязи</t>
  </si>
  <si>
    <t>Техобслуживание вводных и внутренних газопроводов</t>
  </si>
  <si>
    <t>Мелкий ремонт</t>
  </si>
  <si>
    <t>Устранение засоров внутренних канализационных трубопроводов</t>
  </si>
  <si>
    <t xml:space="preserve">Ген. Уборка </t>
  </si>
  <si>
    <t>Уборка контейнерных площадок</t>
  </si>
  <si>
    <t>Прочие материальные затраты на санитарное содержание</t>
  </si>
  <si>
    <t>Техническое обслуживание общедомовых приборов учета тепловой энергии(ООО Поток)</t>
  </si>
  <si>
    <t>Проверка и прочистка дымоходов и вентканалов</t>
  </si>
  <si>
    <t>Антисептирование и антиперирование деревянных конструкций</t>
  </si>
  <si>
    <t>Окраска контейнеров</t>
  </si>
  <si>
    <t>Вывоз древесных отходов после кронирования деревьев и кустарников</t>
  </si>
  <si>
    <t>Ликвидация воздушных пробок в системе ЦО (наладка системы -стояки)</t>
  </si>
  <si>
    <t>Уборка  контейнерных площадок</t>
  </si>
  <si>
    <t>Опрессовка и промывка трубопроводов системы ЦО</t>
  </si>
  <si>
    <t>Замена вводных кранов</t>
  </si>
  <si>
    <t>Мытье пола кабины лифта</t>
  </si>
  <si>
    <t>Услуги фронтального погрузчика -спецтехника 31 -уборка снега</t>
  </si>
  <si>
    <t>Удаление мусора из мусороприемных камер</t>
  </si>
  <si>
    <t>Уборка мусороприемных камер</t>
  </si>
  <si>
    <t>Уборка (подметание) мест перед загрузочными клапанами мусоропроводов</t>
  </si>
  <si>
    <t>Мойка нижней части ствола мусоропровода</t>
  </si>
  <si>
    <t>Устранение засорений</t>
  </si>
  <si>
    <t>3. Уборка придомовой территории</t>
  </si>
  <si>
    <t>4.  Ремонт и обслуживание конструктивных элементов и внешнее благоустройство</t>
  </si>
  <si>
    <t>5.  Техническое обслуживание и ремонт внутридомового инженерного оборудования и МОП</t>
  </si>
  <si>
    <t>6.Работы не вошедшие в перечень услуг</t>
  </si>
  <si>
    <t>Общие и частичные осмотры общедомовой системы холодного  и горячего водоснабжения и водоотведения в технических помещениях</t>
  </si>
  <si>
    <t>Дезинфекция мусоросборников.</t>
  </si>
  <si>
    <t>Ремонт и тех.обслуживание задвижек ХВС</t>
  </si>
  <si>
    <t>Подметание мест перед загрузочными клапанами мусоропроводов</t>
  </si>
  <si>
    <t>Санитарное обслуживание мусороприемных камер</t>
  </si>
  <si>
    <t>Снятие показаний теплосчетчиков</t>
  </si>
  <si>
    <t>Очистка отмостки от мусора</t>
  </si>
  <si>
    <t>Установка контейнеров</t>
  </si>
  <si>
    <t>Окраска лавочек</t>
  </si>
  <si>
    <t>Обрезка  деревьев, кустарников</t>
  </si>
  <si>
    <t>Окраска деревьев</t>
  </si>
  <si>
    <t>Замена электроламп</t>
  </si>
  <si>
    <t>Проверка и ремонт водяных теплообменников ,насосов,запорной арматуры.</t>
  </si>
  <si>
    <t>Герметизация кирпичной кладки</t>
  </si>
  <si>
    <t>Восстановление напольного покрытия на 7 этаже</t>
  </si>
  <si>
    <t>Дорожка Staze (серая)</t>
  </si>
  <si>
    <t>Окраска  краской фасадной</t>
  </si>
  <si>
    <t>Установка контейнера</t>
  </si>
  <si>
    <t xml:space="preserve">Итого по виду работ, услуг </t>
  </si>
  <si>
    <t>г. Белгород, ул. Газовиков 9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</si>
  <si>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</si>
  <si>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</si>
  <si>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</si>
  <si>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Электроэнергия на ОДН</t>
  </si>
  <si>
    <t xml:space="preserve">Перерасчёт  ОДН за 2023 год 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</si>
  <si>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</si>
  <si>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</si>
  <si>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</si>
  <si>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</si>
  <si>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</si>
  <si>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Отчет управляющей организации о выполнении условий договора управления многоквартирным домом по адресу: г. Белгород, ул. Газовиков 9</t>
  </si>
  <si>
    <t>6. Услуга управления</t>
  </si>
  <si>
    <t>7. Электроэнергия ОДН</t>
  </si>
  <si>
    <t>ноя-дек</t>
  </si>
  <si>
    <t>Герметизация межпанельных швов</t>
  </si>
  <si>
    <t>Ремонт короба ливневки</t>
  </si>
  <si>
    <t>Ремонт контейнеров</t>
  </si>
  <si>
    <t>Техническое обслуживание внутридомового газвового оборудования</t>
  </si>
  <si>
    <t>2. Уборка мусоропроводов</t>
  </si>
  <si>
    <t xml:space="preserve">Аренда имущества </t>
  </si>
  <si>
    <t xml:space="preserve">Начислено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</si>
</sst>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.##0.00\ &quot;₽&quot;_-;\-* #\.##0.00\ &quot;₽&quot;_-;_-* \-??\ &quot;₽&quot;_-;_-@_-"/>
    <numFmt numFmtId="165" formatCode="#\ ##0.00"/>
  </numFmts>
  <fonts count="2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6" fillId="0" borderId="0" xfId="0" applyFont="1"/>
    <xf numFmtId="0" fontId="10" fillId="0" borderId="0" xfId="0" applyFont="1"/>
    <xf numFmtId="0" fontId="4" fillId="0" borderId="0" xfId="0" applyFont="1" applyAlignment="1">
      <alignment horizontal="left" vertical="center" indent="15"/>
    </xf>
    <xf numFmtId="0" fontId="0" fillId="0" borderId="0" xfId="0" applyAlignment="1"/>
    <xf numFmtId="0" fontId="1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9" fontId="5" fillId="3" borderId="1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/>
    <xf numFmtId="0" fontId="11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top"/>
    </xf>
    <xf numFmtId="0" fontId="0" fillId="0" borderId="0" xfId="0" applyBorder="1" applyAlignment="1">
      <alignment vertical="center"/>
    </xf>
    <xf numFmtId="0" fontId="10" fillId="0" borderId="1" xfId="0" applyFont="1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/>
    </xf>
    <xf numFmtId="4" fontId="15" fillId="0" borderId="0" xfId="0" applyNumberFormat="1" applyFont="1" applyFill="1" applyBorder="1" applyAlignment="1" applyProtection="1"/>
    <xf numFmtId="0" fontId="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21" fillId="0" borderId="1" xfId="0" applyNumberFormat="1" applyFont="1" applyFill="1" applyBorder="1" applyAlignment="1" applyProtection="1">
      <alignment horizontal="left" vertical="top" wrapText="1"/>
    </xf>
    <xf numFmtId="0" fontId="22" fillId="0" borderId="1" xfId="0" applyNumberFormat="1" applyFont="1" applyFill="1" applyBorder="1" applyAlignment="1" applyProtection="1">
      <alignment horizontal="left" vertical="top" wrapText="1"/>
    </xf>
    <xf numFmtId="0" fontId="19" fillId="0" borderId="1" xfId="0" applyFont="1" applyBorder="1" applyAlignment="1">
      <alignment vertical="center" wrapText="1"/>
    </xf>
    <xf numFmtId="49" fontId="16" fillId="0" borderId="0" xfId="0" applyNumberFormat="1" applyFont="1" applyBorder="1" applyAlignment="1">
      <alignment horizontal="right" vertical="center" wrapText="1"/>
    </xf>
    <xf numFmtId="2" fontId="6" fillId="0" borderId="0" xfId="0" applyNumberFormat="1" applyFont="1"/>
    <xf numFmtId="0" fontId="23" fillId="0" borderId="1" xfId="0" applyFont="1" applyBorder="1" applyAlignment="1">
      <alignment horizontal="right" vertical="center" wrapText="1" indent="1"/>
    </xf>
    <xf numFmtId="49" fontId="23" fillId="0" borderId="1" xfId="0" applyNumberFormat="1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49" fontId="25" fillId="0" borderId="1" xfId="0" applyNumberFormat="1" applyFont="1" applyBorder="1" applyAlignment="1">
      <alignment horizontal="left" vertical="center" wrapText="1"/>
    </xf>
    <xf numFmtId="4" fontId="26" fillId="0" borderId="0" xfId="0" applyNumberFormat="1" applyFont="1" applyAlignment="1"/>
    <xf numFmtId="49" fontId="25" fillId="0" borderId="1" xfId="0" applyNumberFormat="1" applyFont="1" applyBorder="1" applyAlignment="1">
      <alignment vertical="center" wrapText="1"/>
    </xf>
    <xf numFmtId="49" fontId="23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4" fontId="26" fillId="0" borderId="1" xfId="0" applyNumberFormat="1" applyFont="1" applyBorder="1" applyAlignment="1"/>
    <xf numFmtId="4" fontId="28" fillId="0" borderId="1" xfId="0" applyNumberFormat="1" applyFont="1" applyFill="1" applyBorder="1" applyAlignment="1" applyProtection="1">
      <alignment horizontal="right" wrapText="1"/>
    </xf>
    <xf numFmtId="4" fontId="23" fillId="0" borderId="1" xfId="0" applyNumberFormat="1" applyFont="1" applyBorder="1" applyAlignment="1">
      <alignment wrapText="1"/>
    </xf>
    <xf numFmtId="4" fontId="23" fillId="0" borderId="1" xfId="0" applyNumberFormat="1" applyFont="1" applyBorder="1" applyAlignment="1">
      <alignment horizontal="right" wrapText="1"/>
    </xf>
    <xf numFmtId="4" fontId="28" fillId="0" borderId="1" xfId="0" applyNumberFormat="1" applyFont="1" applyFill="1" applyBorder="1" applyAlignment="1" applyProtection="1">
      <alignment horizontal="center" wrapText="1"/>
    </xf>
    <xf numFmtId="4" fontId="18" fillId="0" borderId="1" xfId="0" applyNumberFormat="1" applyFont="1" applyBorder="1" applyAlignment="1">
      <alignment wrapText="1"/>
    </xf>
    <xf numFmtId="4" fontId="20" fillId="0" borderId="0" xfId="0" applyNumberFormat="1" applyFont="1"/>
    <xf numFmtId="4" fontId="18" fillId="0" borderId="1" xfId="0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4" fontId="20" fillId="0" borderId="1" xfId="0" applyNumberFormat="1" applyFont="1" applyBorder="1"/>
    <xf numFmtId="4" fontId="21" fillId="0" borderId="1" xfId="0" applyNumberFormat="1" applyFont="1" applyFill="1" applyBorder="1" applyAlignment="1" applyProtection="1">
      <alignment horizontal="left" vertical="top" wrapText="1"/>
    </xf>
    <xf numFmtId="4" fontId="21" fillId="0" borderId="1" xfId="0" applyNumberFormat="1" applyFont="1" applyFill="1" applyBorder="1" applyAlignment="1" applyProtection="1">
      <alignment horizontal="right" wrapText="1"/>
    </xf>
    <xf numFmtId="4" fontId="21" fillId="0" borderId="1" xfId="0" applyNumberFormat="1" applyFont="1" applyFill="1" applyBorder="1" applyAlignment="1" applyProtection="1">
      <alignment horizontal="right" vertical="top" wrapText="1"/>
    </xf>
    <xf numFmtId="4" fontId="21" fillId="0" borderId="1" xfId="1" applyNumberFormat="1" applyFont="1" applyFill="1" applyBorder="1" applyAlignment="1" applyProtection="1">
      <alignment horizontal="right" wrapText="1"/>
    </xf>
    <xf numFmtId="4" fontId="19" fillId="0" borderId="1" xfId="0" applyNumberFormat="1" applyFont="1" applyBorder="1" applyAlignment="1">
      <alignment vertical="center" wrapText="1"/>
    </xf>
    <xf numFmtId="4" fontId="27" fillId="0" borderId="1" xfId="0" applyNumberFormat="1" applyFont="1" applyBorder="1"/>
    <xf numFmtId="4" fontId="26" fillId="0" borderId="1" xfId="0" applyNumberFormat="1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19" zoomScale="85" zoomScaleNormal="85" workbookViewId="0">
      <selection activeCell="B36" sqref="B36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35.7109375" customWidth="1"/>
    <col min="6" max="6" width="99.28515625" bestFit="1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73" t="s">
        <v>0</v>
      </c>
      <c r="B1" s="73"/>
      <c r="C1" s="73"/>
      <c r="D1" s="73"/>
      <c r="E1" s="9"/>
      <c r="F1" s="9"/>
      <c r="G1" s="9"/>
      <c r="H1" s="9"/>
      <c r="I1" s="9"/>
    </row>
    <row r="4" spans="1:9" ht="15" customHeight="1">
      <c r="A4" s="74" t="s">
        <v>162</v>
      </c>
      <c r="B4" s="74"/>
      <c r="C4" s="74"/>
      <c r="D4" s="74"/>
      <c r="E4" s="10"/>
      <c r="F4" s="10"/>
      <c r="G4" s="10"/>
      <c r="H4" s="10"/>
      <c r="I4" s="10"/>
    </row>
    <row r="5" spans="1:9" ht="15" customHeight="1">
      <c r="A5" s="74"/>
      <c r="B5" s="74"/>
      <c r="C5" s="74"/>
      <c r="D5" s="74"/>
      <c r="E5" s="10"/>
      <c r="F5" s="10"/>
      <c r="G5" s="10"/>
      <c r="H5" s="10"/>
      <c r="I5" s="10"/>
    </row>
    <row r="8" spans="1:9" ht="15.75">
      <c r="B8" s="75" t="s">
        <v>1</v>
      </c>
      <c r="C8" s="75"/>
      <c r="D8" s="11"/>
      <c r="E8" s="11"/>
      <c r="F8" s="11"/>
      <c r="G8" s="3"/>
    </row>
    <row r="9" spans="1:9" ht="15.75" customHeight="1">
      <c r="A9" s="4"/>
      <c r="B9" s="76" t="s">
        <v>2</v>
      </c>
      <c r="C9" s="76"/>
      <c r="D9" s="6"/>
      <c r="E9" s="6"/>
      <c r="F9" s="6"/>
      <c r="G9" s="6"/>
      <c r="H9" s="5"/>
    </row>
    <row r="11" spans="1:9" ht="15.75">
      <c r="A11" s="77" t="s">
        <v>3</v>
      </c>
      <c r="B11" s="77"/>
      <c r="C11" s="28" t="s">
        <v>151</v>
      </c>
    </row>
    <row r="12" spans="1:9">
      <c r="A12" s="77" t="s">
        <v>4</v>
      </c>
      <c r="B12" s="77"/>
      <c r="C12" s="15">
        <v>2014</v>
      </c>
    </row>
    <row r="13" spans="1:9">
      <c r="A13" s="77" t="s">
        <v>5</v>
      </c>
      <c r="B13" s="77"/>
      <c r="C13" s="18">
        <v>0</v>
      </c>
    </row>
    <row r="14" spans="1:9">
      <c r="A14" s="77" t="s">
        <v>6</v>
      </c>
      <c r="B14" s="77"/>
      <c r="C14" s="17">
        <v>22135.599999999999</v>
      </c>
    </row>
    <row r="15" spans="1:9">
      <c r="A15" s="77" t="s">
        <v>7</v>
      </c>
      <c r="B15" s="77"/>
      <c r="C15" s="17">
        <v>14197.3</v>
      </c>
    </row>
    <row r="16" spans="1:9">
      <c r="A16" s="78" t="s">
        <v>8</v>
      </c>
      <c r="B16" s="78"/>
      <c r="C16" s="17">
        <v>213.2</v>
      </c>
    </row>
    <row r="19" spans="1:4" ht="15.75">
      <c r="A19" s="75" t="s">
        <v>9</v>
      </c>
      <c r="B19" s="75"/>
      <c r="C19" s="75"/>
      <c r="D19" s="75"/>
    </row>
    <row r="20" spans="1:4">
      <c r="A20" s="76" t="s">
        <v>10</v>
      </c>
      <c r="B20" s="76"/>
      <c r="C20" s="76"/>
      <c r="D20" s="76"/>
    </row>
    <row r="21" spans="1:4">
      <c r="A21" s="76"/>
      <c r="B21" s="76"/>
      <c r="C21" s="76"/>
      <c r="D21" s="76"/>
    </row>
    <row r="22" spans="1:4">
      <c r="A22" s="76"/>
      <c r="B22" s="76"/>
      <c r="C22" s="76"/>
      <c r="D22" s="76"/>
    </row>
    <row r="24" spans="1:4">
      <c r="A24" s="79" t="s">
        <v>11</v>
      </c>
      <c r="B24" s="79"/>
      <c r="C24" s="79"/>
      <c r="D24" s="79"/>
    </row>
    <row r="25" spans="1:4">
      <c r="A25" s="79"/>
      <c r="B25" s="79"/>
      <c r="C25" s="79"/>
      <c r="D25" s="79"/>
    </row>
    <row r="26" spans="1:4" ht="30">
      <c r="A26" s="7" t="s">
        <v>12</v>
      </c>
      <c r="B26" s="72" t="s">
        <v>13</v>
      </c>
      <c r="C26" s="72"/>
      <c r="D26" s="1" t="s">
        <v>14</v>
      </c>
    </row>
    <row r="27" spans="1:4">
      <c r="A27" s="12" t="s">
        <v>35</v>
      </c>
      <c r="B27" s="80" t="s">
        <v>15</v>
      </c>
      <c r="C27" s="80"/>
      <c r="D27" s="16">
        <v>19.3</v>
      </c>
    </row>
    <row r="28" spans="1:4">
      <c r="A28" s="12" t="s">
        <v>36</v>
      </c>
      <c r="B28" s="80" t="s">
        <v>15</v>
      </c>
      <c r="C28" s="80"/>
      <c r="D28" s="8">
        <v>20.65</v>
      </c>
    </row>
    <row r="31" spans="1:4" s="20" customFormat="1" ht="15.75">
      <c r="A31" s="81" t="s">
        <v>16</v>
      </c>
      <c r="B31" s="81"/>
      <c r="C31" s="81"/>
      <c r="D31" s="19"/>
    </row>
    <row r="32" spans="1:4" s="20" customFormat="1" ht="15.75">
      <c r="A32" s="82" t="s">
        <v>152</v>
      </c>
      <c r="B32" s="82"/>
      <c r="C32" s="82"/>
      <c r="D32" s="21"/>
    </row>
    <row r="33" spans="1:5" s="20" customFormat="1" ht="15.75">
      <c r="A33" s="82"/>
      <c r="B33" s="82"/>
      <c r="C33" s="82"/>
      <c r="D33" s="21"/>
    </row>
    <row r="34" spans="1:5" s="20" customFormat="1" ht="15.75">
      <c r="A34" s="82"/>
      <c r="B34" s="82"/>
      <c r="C34" s="82"/>
      <c r="D34" s="21"/>
    </row>
    <row r="35" spans="1:5" s="20" customFormat="1" ht="15.75">
      <c r="A35" s="14"/>
      <c r="B35" s="14" t="s">
        <v>172</v>
      </c>
      <c r="C35" s="14" t="s">
        <v>153</v>
      </c>
      <c r="D35" s="21"/>
    </row>
    <row r="36" spans="1:5" s="20" customFormat="1" ht="15.75">
      <c r="A36" s="22" t="s">
        <v>154</v>
      </c>
      <c r="B36" s="29">
        <f>3403215.54+37509</f>
        <v>3440724.54</v>
      </c>
      <c r="C36" s="29">
        <f>3411253.26+28500</f>
        <v>3439753.26</v>
      </c>
      <c r="D36" s="21"/>
    </row>
    <row r="37" spans="1:5" s="20" customFormat="1" ht="15.75">
      <c r="A37" s="22" t="s">
        <v>155</v>
      </c>
      <c r="B37" s="29">
        <v>494231.39999999997</v>
      </c>
      <c r="C37" s="29">
        <v>377559.11999999994</v>
      </c>
      <c r="D37" s="21"/>
    </row>
    <row r="38" spans="1:5" s="20" customFormat="1">
      <c r="A38" s="22" t="s">
        <v>171</v>
      </c>
      <c r="B38" s="29">
        <v>36000</v>
      </c>
      <c r="C38" s="29">
        <v>35814.675767918103</v>
      </c>
      <c r="D38" s="23"/>
    </row>
    <row r="39" spans="1:5" s="20" customFormat="1">
      <c r="A39" s="24" t="s">
        <v>156</v>
      </c>
      <c r="B39" s="30">
        <v>-81288.497999999876</v>
      </c>
      <c r="C39" s="29"/>
      <c r="D39" s="25"/>
    </row>
    <row r="40" spans="1:5" s="20" customFormat="1">
      <c r="A40" s="26" t="s">
        <v>157</v>
      </c>
      <c r="B40" s="31">
        <f>B36+B37+B39+B38</f>
        <v>3889667.4420000003</v>
      </c>
      <c r="C40" s="31">
        <f>C36+C37+C38</f>
        <v>3853127.055767918</v>
      </c>
    </row>
    <row r="41" spans="1:5">
      <c r="A41" s="2"/>
      <c r="B41" s="2"/>
      <c r="C41" s="2"/>
    </row>
    <row r="42" spans="1:5" s="5" customFormat="1" ht="15.75">
      <c r="A42" s="75" t="s">
        <v>17</v>
      </c>
      <c r="B42" s="75"/>
      <c r="C42" s="75"/>
      <c r="D42" s="75"/>
      <c r="E42" s="75"/>
    </row>
    <row r="43" spans="1:5" s="5" customFormat="1" ht="39" customHeight="1">
      <c r="A43" s="83" t="s">
        <v>19</v>
      </c>
      <c r="B43" s="83"/>
      <c r="C43" s="83"/>
      <c r="D43" s="83"/>
      <c r="E43" s="83"/>
    </row>
    <row r="44" spans="1:5" s="5" customFormat="1" ht="105">
      <c r="A44" s="13" t="s">
        <v>158</v>
      </c>
      <c r="B44" s="13" t="s">
        <v>159</v>
      </c>
      <c r="C44" s="69" t="s">
        <v>160</v>
      </c>
      <c r="D44" s="70"/>
      <c r="E44" s="13" t="s">
        <v>161</v>
      </c>
    </row>
    <row r="45" spans="1:5" s="5" customFormat="1" ht="21" customHeight="1">
      <c r="A45" s="32">
        <v>1810058.9</v>
      </c>
      <c r="B45" s="27">
        <f>C40</f>
        <v>3853127.055767918</v>
      </c>
      <c r="C45" s="71">
        <f>'Раздел 5'!M132</f>
        <v>3539308.7740000002</v>
      </c>
      <c r="D45" s="71"/>
      <c r="E45" s="27">
        <f>A45+B45-C45</f>
        <v>2123877.1817679182</v>
      </c>
    </row>
  </sheetData>
  <mergeCells count="22">
    <mergeCell ref="A43:E43"/>
    <mergeCell ref="B27:C27"/>
    <mergeCell ref="B28:C28"/>
    <mergeCell ref="A31:C31"/>
    <mergeCell ref="A32:C34"/>
    <mergeCell ref="A42:E42"/>
    <mergeCell ref="C44:D44"/>
    <mergeCell ref="C45:D45"/>
    <mergeCell ref="B26:C26"/>
    <mergeCell ref="A1:D1"/>
    <mergeCell ref="A4:D5"/>
    <mergeCell ref="B8:C8"/>
    <mergeCell ref="B9:C9"/>
    <mergeCell ref="A11:B11"/>
    <mergeCell ref="A15:B15"/>
    <mergeCell ref="A16:B16"/>
    <mergeCell ref="A19:D19"/>
    <mergeCell ref="A12:B12"/>
    <mergeCell ref="A13:B13"/>
    <mergeCell ref="A14:B14"/>
    <mergeCell ref="A20:D22"/>
    <mergeCell ref="A24:D2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6"/>
  <sheetViews>
    <sheetView topLeftCell="A54" zoomScaleNormal="100" workbookViewId="0">
      <selection activeCell="G135" sqref="G135"/>
    </sheetView>
  </sheetViews>
  <sheetFormatPr defaultColWidth="8.85546875" defaultRowHeight="15"/>
  <cols>
    <col min="1" max="1" width="28.85546875" style="2" customWidth="1"/>
    <col min="2" max="2" width="12.7109375" style="2" customWidth="1"/>
    <col min="3" max="3" width="10.5703125" style="2" customWidth="1"/>
    <col min="4" max="4" width="13" style="2" customWidth="1"/>
    <col min="5" max="5" width="11.28515625" style="2" customWidth="1"/>
    <col min="6" max="6" width="11" style="2" customWidth="1"/>
    <col min="7" max="7" width="10.85546875" style="2" customWidth="1"/>
    <col min="8" max="8" width="9.85546875" style="2" customWidth="1"/>
    <col min="9" max="9" width="12.140625" style="2" customWidth="1"/>
    <col min="10" max="10" width="10.42578125" style="2" customWidth="1"/>
    <col min="11" max="11" width="10" style="2" customWidth="1"/>
    <col min="12" max="12" width="10.5703125" style="2" customWidth="1"/>
    <col min="13" max="13" width="13.28515625" style="2" customWidth="1"/>
    <col min="14" max="16384" width="8.85546875" style="2"/>
  </cols>
  <sheetData>
    <row r="1" spans="1:13" ht="15.75">
      <c r="B1" s="75" t="s">
        <v>18</v>
      </c>
      <c r="C1" s="75"/>
      <c r="D1" s="75"/>
      <c r="E1" s="75"/>
    </row>
    <row r="2" spans="1:13" ht="15" customHeight="1">
      <c r="A2" s="86" t="s">
        <v>20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6" spans="1:13">
      <c r="A6" s="85" t="s">
        <v>21</v>
      </c>
      <c r="B6" s="84" t="s">
        <v>22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5" t="s">
        <v>150</v>
      </c>
    </row>
    <row r="7" spans="1:13" ht="41.25" customHeight="1">
      <c r="A7" s="85"/>
      <c r="B7" s="34" t="s">
        <v>23</v>
      </c>
      <c r="C7" s="34" t="s">
        <v>24</v>
      </c>
      <c r="D7" s="34" t="s">
        <v>25</v>
      </c>
      <c r="E7" s="34" t="s">
        <v>26</v>
      </c>
      <c r="F7" s="34" t="s">
        <v>27</v>
      </c>
      <c r="G7" s="34" t="s">
        <v>28</v>
      </c>
      <c r="H7" s="34" t="s">
        <v>29</v>
      </c>
      <c r="I7" s="34" t="s">
        <v>30</v>
      </c>
      <c r="J7" s="34" t="s">
        <v>31</v>
      </c>
      <c r="K7" s="34" t="s">
        <v>32</v>
      </c>
      <c r="L7" s="34" t="s">
        <v>165</v>
      </c>
      <c r="M7" s="85"/>
    </row>
    <row r="8" spans="1:1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14</v>
      </c>
    </row>
    <row r="9" spans="1:13" ht="25.5">
      <c r="A9" s="42" t="s">
        <v>33</v>
      </c>
      <c r="B9" s="52">
        <v>45675</v>
      </c>
      <c r="C9" s="52">
        <v>45675</v>
      </c>
      <c r="D9" s="52">
        <v>45675</v>
      </c>
      <c r="E9" s="52">
        <v>60230</v>
      </c>
      <c r="F9" s="52">
        <v>45675</v>
      </c>
      <c r="G9" s="52">
        <v>45675</v>
      </c>
      <c r="H9" s="52">
        <v>36540</v>
      </c>
      <c r="I9" s="52">
        <v>45675</v>
      </c>
      <c r="J9" s="52">
        <v>45675</v>
      </c>
      <c r="K9" s="52">
        <v>58585.22</v>
      </c>
      <c r="L9" s="52">
        <v>98970</v>
      </c>
      <c r="M9" s="52">
        <f t="shared" ref="M9:M29" si="0">SUM(B9:L9)</f>
        <v>574050.22</v>
      </c>
    </row>
    <row r="10" spans="1:13" ht="25.5" hidden="1">
      <c r="A10" s="43" t="s">
        <v>37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>
        <f t="shared" si="0"/>
        <v>0</v>
      </c>
    </row>
    <row r="11" spans="1:13" ht="38.25" hidden="1">
      <c r="A11" s="43" t="s">
        <v>38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>
        <f t="shared" si="0"/>
        <v>0</v>
      </c>
    </row>
    <row r="12" spans="1:13" ht="38.25" hidden="1">
      <c r="A12" s="43" t="s">
        <v>39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>
        <f t="shared" si="0"/>
        <v>0</v>
      </c>
    </row>
    <row r="13" spans="1:13" ht="63.75" hidden="1">
      <c r="A13" s="43" t="s">
        <v>40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>
        <f t="shared" si="0"/>
        <v>0</v>
      </c>
    </row>
    <row r="14" spans="1:13" ht="25.5" hidden="1">
      <c r="A14" s="43" t="s">
        <v>41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>
        <f t="shared" si="0"/>
        <v>0</v>
      </c>
    </row>
    <row r="15" spans="1:13" hidden="1">
      <c r="A15" s="43" t="s">
        <v>42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>
        <f t="shared" si="0"/>
        <v>0</v>
      </c>
    </row>
    <row r="16" spans="1:13" hidden="1">
      <c r="A16" s="43" t="s">
        <v>43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>
        <f t="shared" si="0"/>
        <v>0</v>
      </c>
    </row>
    <row r="17" spans="1:13" ht="25.5" hidden="1">
      <c r="A17" s="43" t="s">
        <v>44</v>
      </c>
      <c r="B17" s="53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>
        <f t="shared" si="0"/>
        <v>0</v>
      </c>
    </row>
    <row r="18" spans="1:13" ht="30.75" hidden="1" customHeight="1">
      <c r="A18" s="43" t="s">
        <v>60</v>
      </c>
      <c r="B18" s="53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>
        <f t="shared" si="0"/>
        <v>0</v>
      </c>
    </row>
    <row r="19" spans="1:13" ht="30.75" hidden="1" customHeight="1">
      <c r="A19" s="43" t="s">
        <v>135</v>
      </c>
      <c r="B19" s="53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>
        <f t="shared" si="0"/>
        <v>0</v>
      </c>
    </row>
    <row r="20" spans="1:13" hidden="1">
      <c r="A20" s="43" t="s">
        <v>121</v>
      </c>
      <c r="B20" s="53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>
        <f t="shared" si="0"/>
        <v>0</v>
      </c>
    </row>
    <row r="21" spans="1:13" hidden="1">
      <c r="A21" s="43" t="s">
        <v>109</v>
      </c>
      <c r="B21" s="53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>
        <f t="shared" si="0"/>
        <v>0</v>
      </c>
    </row>
    <row r="22" spans="1:13">
      <c r="A22" s="44" t="s">
        <v>170</v>
      </c>
      <c r="B22" s="53">
        <v>6793</v>
      </c>
      <c r="C22" s="52">
        <v>6793</v>
      </c>
      <c r="D22" s="52">
        <v>6943</v>
      </c>
      <c r="E22" s="52">
        <v>6793</v>
      </c>
      <c r="F22" s="52">
        <v>6793</v>
      </c>
      <c r="G22" s="52">
        <v>6943</v>
      </c>
      <c r="H22" s="52">
        <v>6793</v>
      </c>
      <c r="I22" s="52">
        <v>6943</v>
      </c>
      <c r="J22" s="52">
        <v>6793</v>
      </c>
      <c r="K22" s="52">
        <v>6943</v>
      </c>
      <c r="L22" s="52">
        <v>16090</v>
      </c>
      <c r="M22" s="52">
        <f t="shared" si="0"/>
        <v>84620</v>
      </c>
    </row>
    <row r="23" spans="1:13" ht="21" hidden="1" customHeight="1">
      <c r="A23" s="43" t="s">
        <v>123</v>
      </c>
      <c r="B23" s="5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>
        <f t="shared" si="0"/>
        <v>0</v>
      </c>
    </row>
    <row r="24" spans="1:13" hidden="1">
      <c r="A24" s="43" t="s">
        <v>124</v>
      </c>
      <c r="B24" s="5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>
        <f t="shared" si="0"/>
        <v>0</v>
      </c>
    </row>
    <row r="25" spans="1:13" ht="27.75" hidden="1" customHeight="1">
      <c r="A25" s="43" t="s">
        <v>125</v>
      </c>
      <c r="B25" s="53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>
        <f t="shared" si="0"/>
        <v>0</v>
      </c>
    </row>
    <row r="26" spans="1:13" ht="27" hidden="1" customHeight="1">
      <c r="A26" s="43" t="s">
        <v>126</v>
      </c>
      <c r="B26" s="53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>
        <f t="shared" si="0"/>
        <v>0</v>
      </c>
    </row>
    <row r="27" spans="1:13" ht="18.75" hidden="1" customHeight="1">
      <c r="A27" s="43" t="s">
        <v>133</v>
      </c>
      <c r="B27" s="5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>
        <f t="shared" si="0"/>
        <v>0</v>
      </c>
    </row>
    <row r="28" spans="1:13" hidden="1">
      <c r="A28" s="43" t="s">
        <v>127</v>
      </c>
      <c r="B28" s="5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>
        <f t="shared" si="0"/>
        <v>0</v>
      </c>
    </row>
    <row r="29" spans="1:13" ht="24.75" hidden="1" customHeight="1">
      <c r="A29" s="43" t="s">
        <v>136</v>
      </c>
      <c r="B29" s="5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>
        <f t="shared" si="0"/>
        <v>0</v>
      </c>
    </row>
    <row r="30" spans="1:13">
      <c r="A30" s="42" t="s">
        <v>128</v>
      </c>
      <c r="B30" s="52">
        <v>83810.8</v>
      </c>
      <c r="C30" s="52">
        <v>49419.8</v>
      </c>
      <c r="D30" s="52">
        <v>17690.8</v>
      </c>
      <c r="E30" s="52">
        <v>31148.799999999999</v>
      </c>
      <c r="F30" s="52">
        <v>33008.800000000003</v>
      </c>
      <c r="G30" s="52">
        <v>33708.800000000003</v>
      </c>
      <c r="H30" s="52">
        <v>33338.79</v>
      </c>
      <c r="I30" s="52">
        <v>35238.32</v>
      </c>
      <c r="J30" s="52">
        <v>31308.52</v>
      </c>
      <c r="K30" s="52">
        <v>25908.52</v>
      </c>
      <c r="L30" s="52">
        <v>69092.039999999994</v>
      </c>
      <c r="M30" s="52">
        <f>SUM(B30:L30)</f>
        <v>443673.99</v>
      </c>
    </row>
    <row r="31" spans="1:13" ht="24.75" hidden="1" customHeight="1">
      <c r="A31" s="45" t="s">
        <v>45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>
        <f t="shared" ref="M31:M94" si="1">SUM(B31:L31)</f>
        <v>0</v>
      </c>
    </row>
    <row r="32" spans="1:13" ht="27.75" hidden="1" customHeight="1">
      <c r="A32" s="45" t="s">
        <v>46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>
        <f t="shared" si="1"/>
        <v>0</v>
      </c>
    </row>
    <row r="33" spans="1:13" ht="33.75" hidden="1" customHeight="1">
      <c r="A33" s="45" t="s">
        <v>47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>
        <f t="shared" si="1"/>
        <v>0</v>
      </c>
    </row>
    <row r="34" spans="1:13" ht="39.75" hidden="1" customHeight="1">
      <c r="A34" s="45" t="s">
        <v>48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>
        <f t="shared" si="1"/>
        <v>0</v>
      </c>
    </row>
    <row r="35" spans="1:13" ht="58.5" hidden="1" customHeight="1">
      <c r="A35" s="45" t="s">
        <v>49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>
        <f t="shared" si="1"/>
        <v>0</v>
      </c>
    </row>
    <row r="36" spans="1:13" ht="33.75" hidden="1" customHeight="1">
      <c r="A36" s="45" t="s">
        <v>50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>
        <f t="shared" si="1"/>
        <v>0</v>
      </c>
    </row>
    <row r="37" spans="1:13" ht="21" hidden="1" customHeight="1">
      <c r="A37" s="45" t="s">
        <v>51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>
        <f t="shared" si="1"/>
        <v>0</v>
      </c>
    </row>
    <row r="38" spans="1:13" ht="21.75" hidden="1" customHeight="1">
      <c r="A38" s="45" t="s">
        <v>118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>
        <f t="shared" si="1"/>
        <v>0</v>
      </c>
    </row>
    <row r="39" spans="1:13" ht="29.25" hidden="1" customHeight="1">
      <c r="A39" s="45" t="s">
        <v>122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>
        <f t="shared" si="1"/>
        <v>0</v>
      </c>
    </row>
    <row r="40" spans="1:13" ht="33" hidden="1" customHeight="1">
      <c r="A40" s="45" t="s">
        <v>111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>
        <f t="shared" si="1"/>
        <v>0</v>
      </c>
    </row>
    <row r="41" spans="1:13" hidden="1">
      <c r="A41" s="43" t="s">
        <v>52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>
        <f t="shared" si="1"/>
        <v>0</v>
      </c>
    </row>
    <row r="42" spans="1:13" ht="25.5" hidden="1">
      <c r="A42" s="43" t="s">
        <v>53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2">
        <f t="shared" si="1"/>
        <v>0</v>
      </c>
    </row>
    <row r="43" spans="1:13" ht="25.5" hidden="1">
      <c r="A43" s="43" t="s">
        <v>54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2">
        <f t="shared" si="1"/>
        <v>0</v>
      </c>
    </row>
    <row r="44" spans="1:13" ht="25.5" hidden="1">
      <c r="A44" s="43" t="s">
        <v>55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2">
        <f t="shared" si="1"/>
        <v>0</v>
      </c>
    </row>
    <row r="45" spans="1:13" hidden="1">
      <c r="A45" s="43" t="s">
        <v>51</v>
      </c>
      <c r="B45" s="54"/>
      <c r="C45" s="54"/>
      <c r="D45" s="53"/>
      <c r="E45" s="54"/>
      <c r="F45" s="54"/>
      <c r="G45" s="54"/>
      <c r="H45" s="54"/>
      <c r="I45" s="54"/>
      <c r="J45" s="54"/>
      <c r="K45" s="54"/>
      <c r="L45" s="54"/>
      <c r="M45" s="52">
        <f t="shared" si="1"/>
        <v>0</v>
      </c>
    </row>
    <row r="46" spans="1:13" hidden="1">
      <c r="A46" s="43" t="s">
        <v>56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2">
        <f t="shared" si="1"/>
        <v>0</v>
      </c>
    </row>
    <row r="47" spans="1:13" ht="25.5" hidden="1">
      <c r="A47" s="43" t="s">
        <v>57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2">
        <f t="shared" si="1"/>
        <v>0</v>
      </c>
    </row>
    <row r="48" spans="1:13" hidden="1">
      <c r="A48" s="43" t="s">
        <v>110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2">
        <f t="shared" si="1"/>
        <v>0</v>
      </c>
    </row>
    <row r="49" spans="1:13" hidden="1">
      <c r="A49" s="43" t="s">
        <v>58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2">
        <f t="shared" si="1"/>
        <v>0</v>
      </c>
    </row>
    <row r="50" spans="1:13" ht="25.5" hidden="1">
      <c r="A50" s="43" t="s">
        <v>59</v>
      </c>
      <c r="B50" s="53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2">
        <f t="shared" si="1"/>
        <v>0</v>
      </c>
    </row>
    <row r="51" spans="1:13" ht="39" hidden="1">
      <c r="A51" s="46" t="s">
        <v>60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2">
        <f t="shared" si="1"/>
        <v>0</v>
      </c>
    </row>
    <row r="52" spans="1:13" hidden="1">
      <c r="A52" s="46" t="s">
        <v>138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2">
        <f t="shared" si="1"/>
        <v>0</v>
      </c>
    </row>
    <row r="53" spans="1:13" ht="25.5" hidden="1">
      <c r="A53" s="43" t="s">
        <v>61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2">
        <f t="shared" si="1"/>
        <v>0</v>
      </c>
    </row>
    <row r="54" spans="1:13" ht="38.25">
      <c r="A54" s="44" t="s">
        <v>129</v>
      </c>
      <c r="B54" s="54">
        <v>11181</v>
      </c>
      <c r="C54" s="54">
        <v>1500</v>
      </c>
      <c r="D54" s="54">
        <v>4500</v>
      </c>
      <c r="E54" s="54">
        <f>21896-1497.12</f>
        <v>20398.88</v>
      </c>
      <c r="F54" s="54">
        <v>18386.38</v>
      </c>
      <c r="G54" s="54">
        <v>31205</v>
      </c>
      <c r="H54" s="54">
        <v>38044.379999999997</v>
      </c>
      <c r="I54" s="54">
        <v>11250</v>
      </c>
      <c r="J54" s="54">
        <v>11960</v>
      </c>
      <c r="K54" s="54">
        <v>26800.75</v>
      </c>
      <c r="L54" s="54">
        <v>71372.479999999996</v>
      </c>
      <c r="M54" s="52">
        <f t="shared" si="1"/>
        <v>246598.87</v>
      </c>
    </row>
    <row r="55" spans="1:13" ht="51" hidden="1">
      <c r="A55" s="43" t="s">
        <v>62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2">
        <f t="shared" si="1"/>
        <v>0</v>
      </c>
    </row>
    <row r="56" spans="1:13" ht="25.5" hidden="1">
      <c r="A56" s="43" t="s">
        <v>63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2">
        <f t="shared" si="1"/>
        <v>0</v>
      </c>
    </row>
    <row r="57" spans="1:13" ht="25.5" hidden="1">
      <c r="A57" s="43" t="s">
        <v>64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2">
        <f t="shared" si="1"/>
        <v>0</v>
      </c>
    </row>
    <row r="58" spans="1:13" ht="25.5" hidden="1">
      <c r="A58" s="43" t="s">
        <v>65</v>
      </c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2">
        <f t="shared" si="1"/>
        <v>0</v>
      </c>
    </row>
    <row r="59" spans="1:13" ht="25.5" hidden="1">
      <c r="A59" s="43" t="s">
        <v>66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2">
        <f t="shared" si="1"/>
        <v>0</v>
      </c>
    </row>
    <row r="60" spans="1:13" ht="33" hidden="1" customHeight="1">
      <c r="A60" s="43" t="s">
        <v>146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2">
        <f t="shared" si="1"/>
        <v>0</v>
      </c>
    </row>
    <row r="61" spans="1:13" ht="25.5" hidden="1">
      <c r="A61" s="43" t="s">
        <v>67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2">
        <f t="shared" si="1"/>
        <v>0</v>
      </c>
    </row>
    <row r="62" spans="1:13" ht="25.5" hidden="1">
      <c r="A62" s="43" t="s">
        <v>68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2">
        <f t="shared" si="1"/>
        <v>0</v>
      </c>
    </row>
    <row r="63" spans="1:13" ht="38.25" hidden="1">
      <c r="A63" s="43" t="s">
        <v>69</v>
      </c>
      <c r="B63" s="54"/>
      <c r="C63" s="55"/>
      <c r="D63" s="54"/>
      <c r="E63" s="54"/>
      <c r="F63" s="54"/>
      <c r="G63" s="54"/>
      <c r="H63" s="54"/>
      <c r="I63" s="54"/>
      <c r="J63" s="54"/>
      <c r="K63" s="54"/>
      <c r="L63" s="54"/>
      <c r="M63" s="52">
        <f t="shared" si="1"/>
        <v>0</v>
      </c>
    </row>
    <row r="64" spans="1:13" hidden="1">
      <c r="A64" s="43" t="s">
        <v>145</v>
      </c>
      <c r="B64" s="54"/>
      <c r="C64" s="55"/>
      <c r="D64" s="54"/>
      <c r="E64" s="54"/>
      <c r="F64" s="54"/>
      <c r="G64" s="54"/>
      <c r="H64" s="54"/>
      <c r="I64" s="54"/>
      <c r="J64" s="54"/>
      <c r="K64" s="54"/>
      <c r="L64" s="54"/>
      <c r="M64" s="52">
        <f t="shared" si="1"/>
        <v>0</v>
      </c>
    </row>
    <row r="65" spans="1:13" hidden="1">
      <c r="A65" s="43" t="s">
        <v>70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2">
        <f t="shared" si="1"/>
        <v>0</v>
      </c>
    </row>
    <row r="66" spans="1:13" ht="25.5" hidden="1">
      <c r="A66" s="47" t="s">
        <v>71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2">
        <f t="shared" si="1"/>
        <v>0</v>
      </c>
    </row>
    <row r="67" spans="1:13" ht="24.75" hidden="1" customHeight="1">
      <c r="A67" s="47" t="s">
        <v>72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2">
        <f t="shared" si="1"/>
        <v>0</v>
      </c>
    </row>
    <row r="68" spans="1:13" ht="38.25" hidden="1">
      <c r="A68" s="47" t="s">
        <v>114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2">
        <f t="shared" si="1"/>
        <v>0</v>
      </c>
    </row>
    <row r="69" spans="1:13" hidden="1">
      <c r="A69" s="47" t="s">
        <v>73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2">
        <f t="shared" si="1"/>
        <v>0</v>
      </c>
    </row>
    <row r="70" spans="1:13" ht="25.5" hidden="1">
      <c r="A70" s="47" t="s">
        <v>74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2">
        <f t="shared" si="1"/>
        <v>0</v>
      </c>
    </row>
    <row r="71" spans="1:13" ht="25.5" hidden="1">
      <c r="A71" s="47" t="s">
        <v>75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2">
        <f t="shared" si="1"/>
        <v>0</v>
      </c>
    </row>
    <row r="72" spans="1:13" ht="51" hidden="1">
      <c r="A72" s="47" t="s">
        <v>76</v>
      </c>
      <c r="B72" s="54"/>
      <c r="C72" s="54"/>
      <c r="D72" s="53"/>
      <c r="E72" s="54"/>
      <c r="F72" s="54"/>
      <c r="G72" s="54"/>
      <c r="H72" s="54"/>
      <c r="I72" s="54"/>
      <c r="J72" s="54"/>
      <c r="K72" s="54"/>
      <c r="L72" s="54"/>
      <c r="M72" s="52">
        <f t="shared" si="1"/>
        <v>0</v>
      </c>
    </row>
    <row r="73" spans="1:13" ht="38.25" hidden="1">
      <c r="A73" s="47" t="s">
        <v>77</v>
      </c>
      <c r="B73" s="48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>
        <f t="shared" si="1"/>
        <v>0</v>
      </c>
    </row>
    <row r="74" spans="1:13" ht="38.25" hidden="1">
      <c r="A74" s="47" t="s">
        <v>78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>
        <f t="shared" si="1"/>
        <v>0</v>
      </c>
    </row>
    <row r="75" spans="1:13" hidden="1">
      <c r="A75" s="47" t="s">
        <v>79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>
        <f t="shared" si="1"/>
        <v>0</v>
      </c>
    </row>
    <row r="76" spans="1:13" ht="25.5" hidden="1">
      <c r="A76" s="47" t="s">
        <v>80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2">
        <f t="shared" si="1"/>
        <v>0</v>
      </c>
    </row>
    <row r="77" spans="1:13" ht="25.5" hidden="1">
      <c r="A77" s="49" t="s">
        <v>81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2">
        <f t="shared" si="1"/>
        <v>0</v>
      </c>
    </row>
    <row r="78" spans="1:13" hidden="1">
      <c r="A78" s="47" t="s">
        <v>82</v>
      </c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2">
        <f t="shared" si="1"/>
        <v>0</v>
      </c>
    </row>
    <row r="79" spans="1:13" ht="25.5" hidden="1">
      <c r="A79" s="47" t="s">
        <v>83</v>
      </c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2">
        <f t="shared" si="1"/>
        <v>0</v>
      </c>
    </row>
    <row r="80" spans="1:13" ht="25.5" hidden="1">
      <c r="A80" s="49" t="s">
        <v>84</v>
      </c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2">
        <f t="shared" si="1"/>
        <v>0</v>
      </c>
    </row>
    <row r="81" spans="1:13" hidden="1">
      <c r="A81" s="49" t="s">
        <v>139</v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2">
        <f t="shared" si="1"/>
        <v>0</v>
      </c>
    </row>
    <row r="82" spans="1:13" hidden="1">
      <c r="A82" s="49" t="s">
        <v>115</v>
      </c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2">
        <f t="shared" si="1"/>
        <v>0</v>
      </c>
    </row>
    <row r="83" spans="1:13" hidden="1">
      <c r="A83" s="49" t="s">
        <v>85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2">
        <f t="shared" si="1"/>
        <v>0</v>
      </c>
    </row>
    <row r="84" spans="1:13" hidden="1">
      <c r="A84" s="49" t="s">
        <v>140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2">
        <f t="shared" si="1"/>
        <v>0</v>
      </c>
    </row>
    <row r="85" spans="1:13" hidden="1">
      <c r="A85" s="47" t="s">
        <v>86</v>
      </c>
      <c r="B85" s="54"/>
      <c r="C85" s="54"/>
      <c r="D85" s="54"/>
      <c r="E85" s="54"/>
      <c r="F85" s="52"/>
      <c r="G85" s="54"/>
      <c r="H85" s="54"/>
      <c r="I85" s="54"/>
      <c r="J85" s="54"/>
      <c r="K85" s="54"/>
      <c r="L85" s="54"/>
      <c r="M85" s="52">
        <f t="shared" si="1"/>
        <v>0</v>
      </c>
    </row>
    <row r="86" spans="1:13" hidden="1">
      <c r="A86" s="46" t="s">
        <v>87</v>
      </c>
      <c r="B86" s="54"/>
      <c r="C86" s="54"/>
      <c r="D86" s="54"/>
      <c r="E86" s="54"/>
      <c r="F86" s="52"/>
      <c r="G86" s="54"/>
      <c r="H86" s="54"/>
      <c r="I86" s="54"/>
      <c r="J86" s="54"/>
      <c r="K86" s="54"/>
      <c r="L86" s="54"/>
      <c r="M86" s="52">
        <f t="shared" si="1"/>
        <v>0</v>
      </c>
    </row>
    <row r="87" spans="1:13" ht="23.25" hidden="1" customHeight="1">
      <c r="A87" s="46" t="s">
        <v>141</v>
      </c>
      <c r="B87" s="54"/>
      <c r="C87" s="54"/>
      <c r="D87" s="54"/>
      <c r="E87" s="54"/>
      <c r="F87" s="52"/>
      <c r="G87" s="54"/>
      <c r="H87" s="54"/>
      <c r="I87" s="54"/>
      <c r="J87" s="54"/>
      <c r="K87" s="54"/>
      <c r="L87" s="54"/>
      <c r="M87" s="52">
        <f t="shared" si="1"/>
        <v>0</v>
      </c>
    </row>
    <row r="88" spans="1:13" ht="23.25" hidden="1" customHeight="1">
      <c r="A88" s="46" t="s">
        <v>116</v>
      </c>
      <c r="B88" s="54"/>
      <c r="C88" s="54"/>
      <c r="D88" s="54"/>
      <c r="E88" s="54"/>
      <c r="F88" s="52"/>
      <c r="G88" s="54"/>
      <c r="H88" s="54"/>
      <c r="I88" s="54"/>
      <c r="J88" s="54"/>
      <c r="K88" s="54"/>
      <c r="L88" s="54"/>
      <c r="M88" s="52">
        <f t="shared" si="1"/>
        <v>0</v>
      </c>
    </row>
    <row r="89" spans="1:13" hidden="1">
      <c r="A89" s="46" t="s">
        <v>88</v>
      </c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2">
        <f t="shared" si="1"/>
        <v>0</v>
      </c>
    </row>
    <row r="90" spans="1:13" ht="38.25" hidden="1">
      <c r="A90" s="47" t="s">
        <v>89</v>
      </c>
      <c r="B90" s="48"/>
      <c r="C90" s="52"/>
      <c r="D90" s="48"/>
      <c r="E90" s="52"/>
      <c r="F90" s="48"/>
      <c r="G90" s="52"/>
      <c r="H90" s="48"/>
      <c r="I90" s="52"/>
      <c r="J90" s="48"/>
      <c r="K90" s="52"/>
      <c r="L90" s="48"/>
      <c r="M90" s="52">
        <f t="shared" si="1"/>
        <v>0</v>
      </c>
    </row>
    <row r="91" spans="1:13" ht="51">
      <c r="A91" s="50" t="s">
        <v>130</v>
      </c>
      <c r="B91" s="54">
        <f>16580.73-1297.99</f>
        <v>15282.74</v>
      </c>
      <c r="C91" s="54">
        <f>35814.74-81.58</f>
        <v>35733.159999999996</v>
      </c>
      <c r="D91" s="54">
        <f>30691.48-122.37</f>
        <v>30569.11</v>
      </c>
      <c r="E91" s="54">
        <v>21248.390000000003</v>
      </c>
      <c r="F91" s="54">
        <v>32353.320000000003</v>
      </c>
      <c r="G91" s="54">
        <v>33778.83</v>
      </c>
      <c r="H91" s="54">
        <v>17030.25</v>
      </c>
      <c r="I91" s="54">
        <v>23966.09</v>
      </c>
      <c r="J91" s="54">
        <f>53966.58+1543.9</f>
        <v>55510.48</v>
      </c>
      <c r="K91" s="54">
        <f>58601.66+1402.3</f>
        <v>60003.960000000006</v>
      </c>
      <c r="L91" s="54">
        <v>97583.06</v>
      </c>
      <c r="M91" s="52">
        <f t="shared" si="1"/>
        <v>423059.39</v>
      </c>
    </row>
    <row r="92" spans="1:13" ht="51" hidden="1">
      <c r="A92" s="47" t="s">
        <v>90</v>
      </c>
      <c r="B92" s="54"/>
      <c r="C92" s="54"/>
      <c r="D92" s="54"/>
      <c r="E92" s="54"/>
      <c r="F92" s="54"/>
      <c r="G92" s="54"/>
      <c r="H92" s="54"/>
      <c r="I92" s="54">
        <v>23966.09</v>
      </c>
      <c r="J92" s="54"/>
      <c r="K92" s="54"/>
      <c r="L92" s="54"/>
      <c r="M92" s="52">
        <f t="shared" si="1"/>
        <v>23966.09</v>
      </c>
    </row>
    <row r="93" spans="1:13" ht="25.5" hidden="1">
      <c r="A93" s="47" t="s">
        <v>91</v>
      </c>
      <c r="B93" s="54"/>
      <c r="C93" s="54"/>
      <c r="D93" s="54"/>
      <c r="E93" s="54"/>
      <c r="F93" s="54"/>
      <c r="G93" s="54"/>
      <c r="H93" s="54"/>
      <c r="I93" s="54">
        <v>23966.09</v>
      </c>
      <c r="J93" s="54"/>
      <c r="K93" s="54"/>
      <c r="L93" s="54"/>
      <c r="M93" s="52">
        <f t="shared" si="1"/>
        <v>23966.09</v>
      </c>
    </row>
    <row r="94" spans="1:13" ht="24" hidden="1" customHeight="1">
      <c r="A94" s="47" t="s">
        <v>134</v>
      </c>
      <c r="B94" s="54"/>
      <c r="C94" s="54"/>
      <c r="D94" s="54"/>
      <c r="E94" s="54"/>
      <c r="F94" s="54"/>
      <c r="G94" s="54"/>
      <c r="H94" s="54"/>
      <c r="I94" s="54">
        <v>23966.09</v>
      </c>
      <c r="J94" s="54"/>
      <c r="K94" s="54"/>
      <c r="L94" s="54"/>
      <c r="M94" s="52">
        <f t="shared" si="1"/>
        <v>23966.09</v>
      </c>
    </row>
    <row r="95" spans="1:13" ht="26.25" hidden="1" customHeight="1">
      <c r="A95" s="49" t="s">
        <v>119</v>
      </c>
      <c r="B95" s="54"/>
      <c r="C95" s="54"/>
      <c r="D95" s="54"/>
      <c r="E95" s="54"/>
      <c r="F95" s="54"/>
      <c r="G95" s="54"/>
      <c r="H95" s="54"/>
      <c r="I95" s="54">
        <v>23966.09</v>
      </c>
      <c r="J95" s="54"/>
      <c r="K95" s="54"/>
      <c r="L95" s="54"/>
      <c r="M95" s="52">
        <f t="shared" ref="M95:M129" si="2">SUM(B95:L95)</f>
        <v>23966.09</v>
      </c>
    </row>
    <row r="96" spans="1:13" hidden="1">
      <c r="A96" s="49" t="s">
        <v>92</v>
      </c>
      <c r="B96" s="54"/>
      <c r="C96" s="54"/>
      <c r="D96" s="54"/>
      <c r="E96" s="54"/>
      <c r="F96" s="52"/>
      <c r="G96" s="54"/>
      <c r="H96" s="54"/>
      <c r="I96" s="54">
        <v>23966.09</v>
      </c>
      <c r="J96" s="54"/>
      <c r="K96" s="54"/>
      <c r="L96" s="54"/>
      <c r="M96" s="52">
        <f t="shared" si="2"/>
        <v>23966.09</v>
      </c>
    </row>
    <row r="97" spans="1:13" ht="34.5" hidden="1" customHeight="1">
      <c r="A97" s="49" t="s">
        <v>117</v>
      </c>
      <c r="B97" s="54"/>
      <c r="C97" s="54"/>
      <c r="D97" s="54"/>
      <c r="E97" s="54"/>
      <c r="F97" s="52"/>
      <c r="G97" s="54"/>
      <c r="H97" s="54"/>
      <c r="I97" s="54">
        <v>23966.09</v>
      </c>
      <c r="J97" s="54"/>
      <c r="K97" s="54"/>
      <c r="L97" s="54"/>
      <c r="M97" s="52">
        <f t="shared" si="2"/>
        <v>23966.09</v>
      </c>
    </row>
    <row r="98" spans="1:13" ht="25.5" hidden="1">
      <c r="A98" s="47" t="s">
        <v>93</v>
      </c>
      <c r="B98" s="54"/>
      <c r="C98" s="54"/>
      <c r="D98" s="54"/>
      <c r="E98" s="54"/>
      <c r="F98" s="54"/>
      <c r="G98" s="54"/>
      <c r="H98" s="54"/>
      <c r="I98" s="54">
        <v>23966.09</v>
      </c>
      <c r="J98" s="54"/>
      <c r="K98" s="54"/>
      <c r="L98" s="54"/>
      <c r="M98" s="52">
        <f t="shared" si="2"/>
        <v>23966.09</v>
      </c>
    </row>
    <row r="99" spans="1:13" ht="26.25" hidden="1">
      <c r="A99" s="46" t="s">
        <v>94</v>
      </c>
      <c r="B99" s="54"/>
      <c r="C99" s="54"/>
      <c r="D99" s="54"/>
      <c r="E99" s="54"/>
      <c r="F99" s="54"/>
      <c r="G99" s="54"/>
      <c r="H99" s="54"/>
      <c r="I99" s="54">
        <v>23966.09</v>
      </c>
      <c r="J99" s="54"/>
      <c r="K99" s="54"/>
      <c r="L99" s="54"/>
      <c r="M99" s="52">
        <f t="shared" si="2"/>
        <v>23966.09</v>
      </c>
    </row>
    <row r="100" spans="1:13" ht="39" hidden="1">
      <c r="A100" s="46" t="s">
        <v>95</v>
      </c>
      <c r="B100" s="54"/>
      <c r="C100" s="54"/>
      <c r="D100" s="54"/>
      <c r="E100" s="54"/>
      <c r="F100" s="54"/>
      <c r="G100" s="54"/>
      <c r="H100" s="54"/>
      <c r="I100" s="54">
        <v>23966.09</v>
      </c>
      <c r="J100" s="54"/>
      <c r="K100" s="54"/>
      <c r="L100" s="54"/>
      <c r="M100" s="52">
        <f t="shared" si="2"/>
        <v>23966.09</v>
      </c>
    </row>
    <row r="101" spans="1:13" ht="63.75" hidden="1">
      <c r="A101" s="47" t="s">
        <v>132</v>
      </c>
      <c r="B101" s="54"/>
      <c r="C101" s="54"/>
      <c r="D101" s="54"/>
      <c r="E101" s="54"/>
      <c r="F101" s="54"/>
      <c r="G101" s="54"/>
      <c r="H101" s="54"/>
      <c r="I101" s="54">
        <v>23966.09</v>
      </c>
      <c r="J101" s="54"/>
      <c r="K101" s="54"/>
      <c r="L101" s="54"/>
      <c r="M101" s="52">
        <f t="shared" si="2"/>
        <v>23966.09</v>
      </c>
    </row>
    <row r="102" spans="1:13" ht="76.5" hidden="1">
      <c r="A102" s="47" t="s">
        <v>96</v>
      </c>
      <c r="B102" s="54"/>
      <c r="C102" s="54"/>
      <c r="D102" s="54"/>
      <c r="E102" s="54"/>
      <c r="F102" s="54"/>
      <c r="G102" s="54"/>
      <c r="H102" s="54"/>
      <c r="I102" s="54">
        <v>23966.09</v>
      </c>
      <c r="J102" s="54"/>
      <c r="K102" s="54"/>
      <c r="L102" s="54"/>
      <c r="M102" s="52">
        <f t="shared" si="2"/>
        <v>23966.09</v>
      </c>
    </row>
    <row r="103" spans="1:13" ht="51" hidden="1">
      <c r="A103" s="47" t="s">
        <v>97</v>
      </c>
      <c r="B103" s="54"/>
      <c r="C103" s="54"/>
      <c r="D103" s="54"/>
      <c r="E103" s="54"/>
      <c r="F103" s="54"/>
      <c r="G103" s="54"/>
      <c r="H103" s="54"/>
      <c r="I103" s="54">
        <v>23966.09</v>
      </c>
      <c r="J103" s="54"/>
      <c r="K103" s="54"/>
      <c r="L103" s="54"/>
      <c r="M103" s="52">
        <f t="shared" si="2"/>
        <v>23966.09</v>
      </c>
    </row>
    <row r="104" spans="1:13" ht="38.25" hidden="1">
      <c r="A104" s="47" t="s">
        <v>98</v>
      </c>
      <c r="B104" s="54"/>
      <c r="C104" s="54"/>
      <c r="D104" s="54"/>
      <c r="E104" s="54"/>
      <c r="F104" s="54"/>
      <c r="G104" s="54"/>
      <c r="H104" s="54"/>
      <c r="I104" s="54">
        <v>23966.09</v>
      </c>
      <c r="J104" s="54"/>
      <c r="K104" s="54"/>
      <c r="L104" s="54"/>
      <c r="M104" s="52">
        <f t="shared" si="2"/>
        <v>23966.09</v>
      </c>
    </row>
    <row r="105" spans="1:13" hidden="1">
      <c r="A105" s="47" t="s">
        <v>99</v>
      </c>
      <c r="B105" s="54"/>
      <c r="C105" s="54"/>
      <c r="D105" s="54"/>
      <c r="E105" s="54"/>
      <c r="F105" s="54"/>
      <c r="G105" s="54"/>
      <c r="H105" s="54"/>
      <c r="I105" s="54">
        <v>23966.09</v>
      </c>
      <c r="J105" s="54"/>
      <c r="K105" s="54"/>
      <c r="L105" s="54"/>
      <c r="M105" s="52">
        <f t="shared" si="2"/>
        <v>23966.09</v>
      </c>
    </row>
    <row r="106" spans="1:13" ht="26.25" hidden="1">
      <c r="A106" s="46" t="s">
        <v>100</v>
      </c>
      <c r="B106" s="54"/>
      <c r="C106" s="54"/>
      <c r="D106" s="53"/>
      <c r="E106" s="54"/>
      <c r="F106" s="48"/>
      <c r="G106" s="54"/>
      <c r="H106" s="54"/>
      <c r="I106" s="54">
        <v>23966.09</v>
      </c>
      <c r="J106" s="54"/>
      <c r="K106" s="54"/>
      <c r="L106" s="54"/>
      <c r="M106" s="52">
        <f t="shared" si="2"/>
        <v>23966.09</v>
      </c>
    </row>
    <row r="107" spans="1:13" ht="25.5" hidden="1">
      <c r="A107" s="47" t="s">
        <v>113</v>
      </c>
      <c r="B107" s="54"/>
      <c r="C107" s="53"/>
      <c r="D107" s="56"/>
      <c r="E107" s="54"/>
      <c r="F107" s="54"/>
      <c r="G107" s="54"/>
      <c r="H107" s="54"/>
      <c r="I107" s="54">
        <v>23966.09</v>
      </c>
      <c r="J107" s="54"/>
      <c r="K107" s="54"/>
      <c r="L107" s="54"/>
      <c r="M107" s="52">
        <f t="shared" si="2"/>
        <v>23966.09</v>
      </c>
    </row>
    <row r="108" spans="1:13" hidden="1">
      <c r="A108" s="43" t="s">
        <v>101</v>
      </c>
      <c r="B108" s="54"/>
      <c r="C108" s="54"/>
      <c r="D108" s="54"/>
      <c r="E108" s="54"/>
      <c r="F108" s="54"/>
      <c r="G108" s="54"/>
      <c r="H108" s="54"/>
      <c r="I108" s="54">
        <v>23966.09</v>
      </c>
      <c r="J108" s="54"/>
      <c r="K108" s="54"/>
      <c r="L108" s="54"/>
      <c r="M108" s="52">
        <f t="shared" si="2"/>
        <v>23966.09</v>
      </c>
    </row>
    <row r="109" spans="1:13" hidden="1">
      <c r="A109" s="43" t="s">
        <v>102</v>
      </c>
      <c r="B109" s="54"/>
      <c r="C109" s="54"/>
      <c r="D109" s="54"/>
      <c r="E109" s="54"/>
      <c r="F109" s="54"/>
      <c r="G109" s="54"/>
      <c r="H109" s="54"/>
      <c r="I109" s="54">
        <v>23966.09</v>
      </c>
      <c r="J109" s="54"/>
      <c r="K109" s="54"/>
      <c r="L109" s="54"/>
      <c r="M109" s="52">
        <f t="shared" si="2"/>
        <v>23966.09</v>
      </c>
    </row>
    <row r="110" spans="1:13" ht="25.5" hidden="1" customHeight="1">
      <c r="A110" s="43" t="s">
        <v>137</v>
      </c>
      <c r="B110" s="54"/>
      <c r="C110" s="54"/>
      <c r="D110" s="54"/>
      <c r="E110" s="54"/>
      <c r="F110" s="54"/>
      <c r="G110" s="54"/>
      <c r="H110" s="54"/>
      <c r="I110" s="54">
        <v>23966.09</v>
      </c>
      <c r="J110" s="54"/>
      <c r="K110" s="54"/>
      <c r="L110" s="54"/>
      <c r="M110" s="52">
        <f t="shared" si="2"/>
        <v>23966.09</v>
      </c>
    </row>
    <row r="111" spans="1:13" ht="20.25" hidden="1" customHeight="1">
      <c r="A111" s="43" t="s">
        <v>120</v>
      </c>
      <c r="B111" s="54"/>
      <c r="C111" s="54"/>
      <c r="D111" s="54"/>
      <c r="E111" s="54"/>
      <c r="F111" s="54"/>
      <c r="G111" s="54"/>
      <c r="H111" s="54"/>
      <c r="I111" s="54">
        <v>23966.09</v>
      </c>
      <c r="J111" s="54"/>
      <c r="K111" s="54"/>
      <c r="L111" s="54"/>
      <c r="M111" s="52">
        <f t="shared" si="2"/>
        <v>23966.09</v>
      </c>
    </row>
    <row r="112" spans="1:13" ht="38.25" hidden="1">
      <c r="A112" s="43" t="s">
        <v>103</v>
      </c>
      <c r="B112" s="54"/>
      <c r="C112" s="54"/>
      <c r="D112" s="54"/>
      <c r="E112" s="54"/>
      <c r="F112" s="54"/>
      <c r="G112" s="54"/>
      <c r="H112" s="54"/>
      <c r="I112" s="54">
        <v>23966.09</v>
      </c>
      <c r="J112" s="54"/>
      <c r="K112" s="54"/>
      <c r="L112" s="54"/>
      <c r="M112" s="52">
        <f t="shared" si="2"/>
        <v>23966.09</v>
      </c>
    </row>
    <row r="113" spans="1:13" ht="28.5" hidden="1" customHeight="1">
      <c r="A113" s="43" t="s">
        <v>104</v>
      </c>
      <c r="B113" s="54"/>
      <c r="C113" s="54"/>
      <c r="D113" s="54"/>
      <c r="E113" s="54"/>
      <c r="F113" s="54"/>
      <c r="G113" s="54"/>
      <c r="H113" s="54"/>
      <c r="I113" s="54">
        <v>23966.09</v>
      </c>
      <c r="J113" s="54"/>
      <c r="K113" s="54"/>
      <c r="L113" s="54"/>
      <c r="M113" s="52">
        <f t="shared" si="2"/>
        <v>23966.09</v>
      </c>
    </row>
    <row r="114" spans="1:13" ht="27" hidden="1" customHeight="1">
      <c r="A114" s="43" t="s">
        <v>105</v>
      </c>
      <c r="B114" s="54"/>
      <c r="C114" s="54"/>
      <c r="D114" s="54"/>
      <c r="E114" s="54"/>
      <c r="F114" s="54"/>
      <c r="G114" s="54"/>
      <c r="H114" s="54"/>
      <c r="I114" s="54">
        <v>23966.09</v>
      </c>
      <c r="J114" s="54"/>
      <c r="K114" s="54"/>
      <c r="L114" s="54"/>
      <c r="M114" s="52">
        <f t="shared" si="2"/>
        <v>23966.09</v>
      </c>
    </row>
    <row r="115" spans="1:13" ht="27" hidden="1" customHeight="1">
      <c r="A115" s="43" t="s">
        <v>106</v>
      </c>
      <c r="B115" s="54"/>
      <c r="C115" s="54"/>
      <c r="D115" s="54"/>
      <c r="E115" s="54"/>
      <c r="F115" s="54"/>
      <c r="G115" s="54"/>
      <c r="H115" s="54"/>
      <c r="I115" s="54">
        <v>23966.09</v>
      </c>
      <c r="J115" s="54"/>
      <c r="K115" s="54"/>
      <c r="L115" s="54"/>
      <c r="M115" s="52">
        <f t="shared" si="2"/>
        <v>23966.09</v>
      </c>
    </row>
    <row r="116" spans="1:13" ht="48.75" hidden="1" customHeight="1">
      <c r="A116" s="43" t="s">
        <v>144</v>
      </c>
      <c r="B116" s="54"/>
      <c r="C116" s="54"/>
      <c r="D116" s="54"/>
      <c r="E116" s="54"/>
      <c r="F116" s="54"/>
      <c r="G116" s="54"/>
      <c r="H116" s="54"/>
      <c r="I116" s="54">
        <v>23966.09</v>
      </c>
      <c r="J116" s="54"/>
      <c r="K116" s="54"/>
      <c r="L116" s="54"/>
      <c r="M116" s="52">
        <f t="shared" si="2"/>
        <v>23966.09</v>
      </c>
    </row>
    <row r="117" spans="1:13" ht="38.25" hidden="1">
      <c r="A117" s="43" t="s">
        <v>112</v>
      </c>
      <c r="B117" s="54"/>
      <c r="C117" s="54"/>
      <c r="D117" s="54"/>
      <c r="E117" s="54"/>
      <c r="F117" s="54"/>
      <c r="G117" s="54"/>
      <c r="H117" s="54"/>
      <c r="I117" s="54">
        <v>23966.09</v>
      </c>
      <c r="J117" s="54"/>
      <c r="K117" s="54"/>
      <c r="L117" s="54"/>
      <c r="M117" s="52">
        <f t="shared" si="2"/>
        <v>23966.09</v>
      </c>
    </row>
    <row r="118" spans="1:13" hidden="1">
      <c r="A118" s="51" t="s">
        <v>107</v>
      </c>
      <c r="B118" s="54"/>
      <c r="C118" s="54"/>
      <c r="D118" s="54"/>
      <c r="E118" s="54"/>
      <c r="F118" s="54"/>
      <c r="G118" s="54"/>
      <c r="H118" s="54"/>
      <c r="I118" s="54">
        <v>23966.09</v>
      </c>
      <c r="J118" s="54"/>
      <c r="K118" s="54"/>
      <c r="L118" s="54"/>
      <c r="M118" s="52">
        <f t="shared" si="2"/>
        <v>23966.09</v>
      </c>
    </row>
    <row r="119" spans="1:13" ht="25.5" hidden="1">
      <c r="A119" s="43" t="s">
        <v>108</v>
      </c>
      <c r="B119" s="54"/>
      <c r="C119" s="54"/>
      <c r="D119" s="54"/>
      <c r="E119" s="54"/>
      <c r="F119" s="54"/>
      <c r="G119" s="54"/>
      <c r="H119" s="54"/>
      <c r="I119" s="54">
        <v>23966.09</v>
      </c>
      <c r="J119" s="54"/>
      <c r="K119" s="54"/>
      <c r="L119" s="54"/>
      <c r="M119" s="52">
        <f t="shared" si="2"/>
        <v>23966.09</v>
      </c>
    </row>
    <row r="120" spans="1:13" ht="29.25" customHeight="1">
      <c r="A120" s="44" t="s">
        <v>131</v>
      </c>
      <c r="B120" s="55">
        <f>SUM(B121:B126)</f>
        <v>15849</v>
      </c>
      <c r="C120" s="52">
        <f>SUM(C121:C123)</f>
        <v>494</v>
      </c>
      <c r="D120" s="54">
        <f>SUM(D121:D123)</f>
        <v>741</v>
      </c>
      <c r="E120" s="52">
        <f>SUM(E121:E125)</f>
        <v>11412.51</v>
      </c>
      <c r="F120" s="54">
        <f>SUM(F121:F128)</f>
        <v>0</v>
      </c>
      <c r="G120" s="54">
        <f t="shared" ref="G120:L120" si="3">SUM(G121:G129)</f>
        <v>27952</v>
      </c>
      <c r="H120" s="54">
        <f t="shared" si="3"/>
        <v>13941.28</v>
      </c>
      <c r="I120" s="54">
        <f t="shared" si="3"/>
        <v>2843.12</v>
      </c>
      <c r="J120" s="54">
        <f t="shared" si="3"/>
        <v>23776</v>
      </c>
      <c r="K120" s="54">
        <f t="shared" si="3"/>
        <v>3500</v>
      </c>
      <c r="L120" s="54">
        <f t="shared" si="3"/>
        <v>0</v>
      </c>
      <c r="M120" s="52">
        <f>SUM(B120:L120)</f>
        <v>100508.91</v>
      </c>
    </row>
    <row r="121" spans="1:13" ht="23.25" customHeight="1">
      <c r="A121" s="35" t="s">
        <v>147</v>
      </c>
      <c r="B121" s="57">
        <v>15849</v>
      </c>
      <c r="C121" s="58"/>
      <c r="D121" s="59"/>
      <c r="E121" s="58"/>
      <c r="F121" s="59"/>
      <c r="G121" s="59"/>
      <c r="H121" s="59"/>
      <c r="I121" s="59"/>
      <c r="J121" s="59"/>
      <c r="K121" s="59"/>
      <c r="L121" s="60"/>
      <c r="M121" s="61">
        <f t="shared" si="2"/>
        <v>15849</v>
      </c>
    </row>
    <row r="122" spans="1:13" ht="24" customHeight="1">
      <c r="A122" s="35" t="s">
        <v>143</v>
      </c>
      <c r="B122" s="59"/>
      <c r="C122" s="59">
        <v>494</v>
      </c>
      <c r="D122" s="59">
        <v>741</v>
      </c>
      <c r="E122" s="59"/>
      <c r="F122" s="59"/>
      <c r="G122" s="59"/>
      <c r="H122" s="59"/>
      <c r="I122" s="59"/>
      <c r="J122" s="59"/>
      <c r="K122" s="59"/>
      <c r="L122" s="60"/>
      <c r="M122" s="61">
        <f t="shared" si="2"/>
        <v>1235</v>
      </c>
    </row>
    <row r="123" spans="1:13" ht="24.75" customHeight="1">
      <c r="A123" s="35" t="s">
        <v>142</v>
      </c>
      <c r="B123" s="59"/>
      <c r="C123" s="59"/>
      <c r="D123" s="59"/>
      <c r="E123" s="59">
        <v>603.5</v>
      </c>
      <c r="F123" s="59"/>
      <c r="G123" s="59"/>
      <c r="H123" s="59"/>
      <c r="I123" s="59"/>
      <c r="J123" s="59"/>
      <c r="K123" s="59"/>
      <c r="L123" s="60"/>
      <c r="M123" s="61">
        <f t="shared" si="2"/>
        <v>603.5</v>
      </c>
    </row>
    <row r="124" spans="1:13" ht="19.5" customHeight="1">
      <c r="A124" s="35" t="s">
        <v>148</v>
      </c>
      <c r="B124" s="59"/>
      <c r="C124" s="59"/>
      <c r="D124" s="59"/>
      <c r="E124" s="59">
        <v>10072.01</v>
      </c>
      <c r="F124" s="59"/>
      <c r="G124" s="59"/>
      <c r="H124" s="59"/>
      <c r="I124" s="59"/>
      <c r="J124" s="59"/>
      <c r="K124" s="59"/>
      <c r="L124" s="60"/>
      <c r="M124" s="61">
        <f t="shared" si="2"/>
        <v>10072.01</v>
      </c>
    </row>
    <row r="125" spans="1:13" ht="24" customHeight="1">
      <c r="A125" s="35" t="s">
        <v>168</v>
      </c>
      <c r="B125" s="59"/>
      <c r="C125" s="59"/>
      <c r="D125" s="59"/>
      <c r="E125" s="59">
        <v>737</v>
      </c>
      <c r="F125" s="59"/>
      <c r="G125" s="59">
        <v>3138</v>
      </c>
      <c r="H125" s="59"/>
      <c r="I125" s="59">
        <f>2175+668.12</f>
        <v>2843.12</v>
      </c>
      <c r="J125" s="59"/>
      <c r="K125" s="59">
        <v>3500</v>
      </c>
      <c r="L125" s="60"/>
      <c r="M125" s="61">
        <f t="shared" si="2"/>
        <v>10218.119999999999</v>
      </c>
    </row>
    <row r="126" spans="1:13" ht="21" customHeight="1">
      <c r="A126" s="35" t="s">
        <v>149</v>
      </c>
      <c r="B126" s="59"/>
      <c r="C126" s="59"/>
      <c r="D126" s="59"/>
      <c r="E126" s="59"/>
      <c r="F126" s="59"/>
      <c r="G126" s="59">
        <v>24814</v>
      </c>
      <c r="H126" s="59"/>
      <c r="I126" s="59"/>
      <c r="J126" s="59"/>
      <c r="K126" s="59"/>
      <c r="L126" s="60"/>
      <c r="M126" s="61">
        <f t="shared" si="2"/>
        <v>24814</v>
      </c>
    </row>
    <row r="127" spans="1:13" ht="20.25" customHeight="1">
      <c r="A127" s="36" t="s">
        <v>166</v>
      </c>
      <c r="B127" s="62"/>
      <c r="C127" s="62"/>
      <c r="D127" s="62"/>
      <c r="E127" s="63"/>
      <c r="F127" s="63"/>
      <c r="G127" s="63"/>
      <c r="H127" s="59">
        <v>9662.7800000000007</v>
      </c>
      <c r="I127" s="59"/>
      <c r="J127" s="59"/>
      <c r="K127" s="59"/>
      <c r="L127" s="60"/>
      <c r="M127" s="61">
        <f t="shared" si="2"/>
        <v>9662.7800000000007</v>
      </c>
    </row>
    <row r="128" spans="1:13">
      <c r="A128" s="36" t="s">
        <v>167</v>
      </c>
      <c r="B128" s="62"/>
      <c r="C128" s="62"/>
      <c r="D128" s="62"/>
      <c r="E128" s="62"/>
      <c r="F128" s="62"/>
      <c r="G128" s="63"/>
      <c r="H128" s="59">
        <v>4278.5</v>
      </c>
      <c r="I128" s="59"/>
      <c r="J128" s="59"/>
      <c r="K128" s="59"/>
      <c r="L128" s="60"/>
      <c r="M128" s="61">
        <f t="shared" si="2"/>
        <v>4278.5</v>
      </c>
    </row>
    <row r="129" spans="1:13" ht="33.75">
      <c r="A129" s="36" t="s">
        <v>169</v>
      </c>
      <c r="B129" s="62"/>
      <c r="C129" s="62"/>
      <c r="D129" s="62"/>
      <c r="E129" s="62"/>
      <c r="F129" s="64"/>
      <c r="G129" s="65"/>
      <c r="H129" s="59"/>
      <c r="I129" s="59"/>
      <c r="J129" s="59">
        <v>23776</v>
      </c>
      <c r="K129" s="59"/>
      <c r="L129" s="60"/>
      <c r="M129" s="61">
        <f t="shared" si="2"/>
        <v>23776</v>
      </c>
    </row>
    <row r="130" spans="1:13">
      <c r="A130" s="37" t="s">
        <v>163</v>
      </c>
      <c r="B130" s="66">
        <v>108480.44</v>
      </c>
      <c r="C130" s="66">
        <v>108480.44</v>
      </c>
      <c r="D130" s="66">
        <v>108480.44</v>
      </c>
      <c r="E130" s="66">
        <v>108480.44</v>
      </c>
      <c r="F130" s="66">
        <v>108480.44</v>
      </c>
      <c r="G130" s="66">
        <v>108480.44</v>
      </c>
      <c r="H130" s="66">
        <v>116004.53</v>
      </c>
      <c r="I130" s="66">
        <v>116004.53</v>
      </c>
      <c r="J130" s="66">
        <v>116004.53</v>
      </c>
      <c r="K130" s="66">
        <v>116004.53</v>
      </c>
      <c r="L130" s="66">
        <f>K130*2</f>
        <v>232009.06</v>
      </c>
      <c r="M130" s="67">
        <f>SUM(B130:L130)</f>
        <v>1346909.82</v>
      </c>
    </row>
    <row r="131" spans="1:13">
      <c r="A131" s="38" t="s">
        <v>164</v>
      </c>
      <c r="B131" s="66">
        <v>47613.251999999993</v>
      </c>
      <c r="C131" s="66">
        <v>23764.98</v>
      </c>
      <c r="D131" s="66">
        <v>4875.4919999999993</v>
      </c>
      <c r="E131" s="66">
        <v>11573.796</v>
      </c>
      <c r="F131" s="66">
        <v>40091.771999999997</v>
      </c>
      <c r="G131" s="66">
        <v>5130.3</v>
      </c>
      <c r="H131" s="66">
        <v>18271.259999999998</v>
      </c>
      <c r="I131" s="66">
        <v>51951.551999999996</v>
      </c>
      <c r="J131" s="66">
        <v>4940.9160000000002</v>
      </c>
      <c r="K131" s="66">
        <v>62563.583999999995</v>
      </c>
      <c r="L131" s="66">
        <v>49110.67</v>
      </c>
      <c r="M131" s="67">
        <f>SUM(B131:L131)</f>
        <v>319887.57399999996</v>
      </c>
    </row>
    <row r="132" spans="1:13">
      <c r="A132" s="41" t="s">
        <v>34</v>
      </c>
      <c r="B132" s="68">
        <f t="shared" ref="B132:M132" si="4">B9+B30+B54+B91+B120+B22+B131+B130</f>
        <v>334685.23199999996</v>
      </c>
      <c r="C132" s="68">
        <f t="shared" si="4"/>
        <v>271860.38</v>
      </c>
      <c r="D132" s="68">
        <f t="shared" si="4"/>
        <v>219474.842</v>
      </c>
      <c r="E132" s="68">
        <f t="shared" si="4"/>
        <v>271285.81599999999</v>
      </c>
      <c r="F132" s="68">
        <f t="shared" si="4"/>
        <v>284788.712</v>
      </c>
      <c r="G132" s="68">
        <f t="shared" si="4"/>
        <v>292873.37</v>
      </c>
      <c r="H132" s="68">
        <f t="shared" si="4"/>
        <v>279963.49</v>
      </c>
      <c r="I132" s="68">
        <f t="shared" si="4"/>
        <v>293871.61199999996</v>
      </c>
      <c r="J132" s="68">
        <f t="shared" si="4"/>
        <v>295968.446</v>
      </c>
      <c r="K132" s="68">
        <f t="shared" si="4"/>
        <v>360309.56400000001</v>
      </c>
      <c r="L132" s="68">
        <f t="shared" si="4"/>
        <v>634227.30999999994</v>
      </c>
      <c r="M132" s="68">
        <f t="shared" si="4"/>
        <v>3539308.7740000002</v>
      </c>
    </row>
    <row r="133" spans="1:13">
      <c r="A133" s="39"/>
    </row>
    <row r="134" spans="1:13" ht="15.75">
      <c r="I134" s="33"/>
    </row>
    <row r="136" spans="1:13">
      <c r="B136" s="40"/>
      <c r="C136" s="40"/>
      <c r="D136" s="40"/>
      <c r="E136" s="40"/>
      <c r="F136" s="40"/>
      <c r="G136" s="40"/>
    </row>
  </sheetData>
  <mergeCells count="5">
    <mergeCell ref="B1:E1"/>
    <mergeCell ref="B6:L6"/>
    <mergeCell ref="A6:A7"/>
    <mergeCell ref="M6:M7"/>
    <mergeCell ref="A2:M4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Воронкин Никита Валентинович</cp:lastModifiedBy>
  <dcterms:created xsi:type="dcterms:W3CDTF">2006-09-16T00:00:00Z</dcterms:created>
  <dcterms:modified xsi:type="dcterms:W3CDTF">2025-03-25T11:33:14Z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