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867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2" l="1"/>
  <c r="L25" i="2"/>
  <c r="K25" i="2"/>
  <c r="J25" i="2"/>
  <c r="I25" i="2"/>
  <c r="H25" i="2"/>
  <c r="G25" i="2"/>
  <c r="F25" i="2"/>
  <c r="E25" i="2"/>
  <c r="D25" i="2"/>
  <c r="C25" i="2"/>
  <c r="B25" i="2"/>
  <c r="M24" i="2"/>
  <c r="M23" i="2"/>
  <c r="M22" i="2"/>
  <c r="M21" i="2"/>
  <c r="M20" i="2"/>
  <c r="M19" i="2"/>
  <c r="M18" i="2"/>
  <c r="M17" i="2"/>
  <c r="M16" i="2"/>
  <c r="M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E13" i="2"/>
  <c r="D13" i="2"/>
  <c r="C13" i="2"/>
  <c r="M12" i="2"/>
  <c r="F12" i="2"/>
  <c r="M11" i="2"/>
  <c r="M10" i="2"/>
  <c r="M9" i="2"/>
  <c r="E45" i="1"/>
  <c r="C45" i="1"/>
  <c r="B45" i="1"/>
  <c r="C40" i="1"/>
  <c r="B40" i="1"/>
</calcChain>
</file>

<file path=xl/sharedStrings.xml><?xml version="1.0" encoding="utf-8"?>
<sst xmlns="http://schemas.openxmlformats.org/spreadsheetml/2006/main" count="69" uniqueCount="68">
  <si>
    <t xml:space="preserve">   ООО «Жилищное управление ЖБК-1»</t>
  </si>
  <si>
    <t>Отчет управляющей организации о выполнении условий договора управления многоквартирным домом по адресу: г. Белгород, ул. Дзержинского 10.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</si>
  <si>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</si>
  <si>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</si>
  <si>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</si>
  <si>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Дзержинского 10.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</si>
  <si>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</si>
  <si>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</si>
  <si>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</si>
  <si>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</si>
  <si>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</si>
  <si>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</si>
  <si>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</si>
  <si>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</si>
  <si>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</si>
  <si>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</si>
  <si>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</si>
  <si>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</si>
  <si>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 xml:space="preserve">пункт 4 договора управления </t>
  </si>
  <si>
    <t>01.08.2024-31.12.2024 гг.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</si>
  <si>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</si>
  <si>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</si>
  <si>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</si>
  <si>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</si>
  <si>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</si>
  <si>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</si>
  <si>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</si>
  <si>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</si>
  <si>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</si>
  <si>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</si>
  <si>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</si>
  <si>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</si>
  <si>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</si>
  <si>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</si>
  <si>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</si>
  <si>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</si>
  <si>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</si>
  <si>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</si>
  <si>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</si>
  <si>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</si>
  <si>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</si>
  <si>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</si>
  <si>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</si>
  <si>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</si>
  <si>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</si>
  <si>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</si>
  <si>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</si>
  <si>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</si>
  <si>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ноябрь-декабрь</t>
  </si>
  <si>
    <t>I.  Содержание помещений общего пользования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</si>
  <si>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</si>
  <si>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</si>
  <si>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</si>
  <si>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</si>
  <si>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</si>
  <si>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Восстановление плиточного покрытия из керамогранита перед входом в лифт</t>
  </si>
  <si>
    <t>Замена колес</t>
  </si>
  <si>
    <t>Окраска бордюров краской фасадной</t>
  </si>
  <si>
    <t>Окраска деревьев</t>
  </si>
  <si>
    <t>Ремонт контейнеров</t>
  </si>
  <si>
    <t>Ремонт пола из керамогранитных плит.</t>
  </si>
  <si>
    <t>Герметизация дверей</t>
  </si>
  <si>
    <t>Техническое освидетельствование и организация поверки теплосчетчиков</t>
  </si>
  <si>
    <t>7. Услуга управления</t>
  </si>
  <si>
    <t>8. Оплачено ресурсоснабжающим организациям</t>
  </si>
  <si>
    <t xml:space="preserve">ИТОГО 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</si>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</sst>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\.##0.00\ &quot;₽&quot;_-;\-* #\.##0.00\ &quot;₽&quot;_-;_-* \-??\ &quot;₽&quot;_-;_-@_-"/>
    <numFmt numFmtId="168" formatCode="#\ ##0.00_ "/>
    <numFmt numFmtId="169" formatCode="#\ ##0.00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5" fontId="9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8" fontId="5" fillId="0" borderId="1" xfId="0" applyNumberFormat="1" applyFont="1" applyFill="1" applyBorder="1" applyAlignment="1" applyProtection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top" wrapText="1"/>
    </xf>
    <xf numFmtId="168" fontId="10" fillId="0" borderId="1" xfId="0" applyNumberFormat="1" applyFont="1" applyFill="1" applyBorder="1" applyAlignment="1" applyProtection="1">
      <alignment horizontal="center" vertical="center" wrapText="1"/>
    </xf>
    <xf numFmtId="168" fontId="10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 indent="1"/>
    </xf>
    <xf numFmtId="49" fontId="12" fillId="0" borderId="0" xfId="0" applyNumberFormat="1" applyFont="1" applyBorder="1" applyAlignment="1">
      <alignment horizontal="right" vertical="center" wrapText="1"/>
    </xf>
    <xf numFmtId="169" fontId="0" fillId="0" borderId="0" xfId="0" applyNumberFormat="1"/>
    <xf numFmtId="168" fontId="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left" vertical="center" indent="15"/>
    </xf>
    <xf numFmtId="0" fontId="16" fillId="0" borderId="0" xfId="0" applyFont="1" applyAlignment="1">
      <alignment vertical="center" wrapText="1"/>
    </xf>
    <xf numFmtId="0" fontId="0" fillId="0" borderId="0" xfId="0" applyAlignment="1"/>
    <xf numFmtId="0" fontId="17" fillId="2" borderId="3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9" fontId="17" fillId="2" borderId="2" xfId="0" applyNumberFormat="1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169" fontId="9" fillId="0" borderId="2" xfId="0" applyNumberFormat="1" applyFont="1" applyBorder="1" applyAlignment="1">
      <alignment horizontal="center"/>
    </xf>
    <xf numFmtId="169" fontId="0" fillId="0" borderId="4" xfId="0" applyNumberFormat="1" applyBorder="1" applyAlignment="1">
      <alignment horizontal="center" wrapText="1"/>
    </xf>
    <xf numFmtId="169" fontId="0" fillId="0" borderId="3" xfId="0" applyNumberFormat="1" applyBorder="1" applyAlignment="1">
      <alignment horizontal="center" wrapText="1"/>
    </xf>
    <xf numFmtId="169" fontId="0" fillId="0" borderId="4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22" fillId="0" borderId="1" xfId="0" applyFont="1" applyBorder="1" applyAlignment="1">
      <alignment horizontal="left" vertical="top"/>
    </xf>
    <xf numFmtId="0" fontId="20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23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169" fontId="21" fillId="0" borderId="2" xfId="0" applyNumberFormat="1" applyFont="1" applyBorder="1" applyAlignment="1">
      <alignment horizontal="center" vertical="center"/>
    </xf>
    <xf numFmtId="169" fontId="21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6" zoomScale="85" zoomScaleNormal="85" workbookViewId="0">
      <selection activeCell="B36" sqref="B36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55" t="s">
        <v>0</v>
      </c>
      <c r="B1" s="55"/>
      <c r="C1" s="55"/>
      <c r="D1" s="55"/>
      <c r="E1" s="20"/>
      <c r="F1" s="20"/>
      <c r="G1" s="20"/>
      <c r="H1" s="20"/>
      <c r="I1" s="20"/>
    </row>
    <row r="4" spans="1:9" ht="15" customHeight="1">
      <c r="A4" s="71" t="s">
        <v>1</v>
      </c>
      <c r="B4" s="71"/>
      <c r="C4" s="71"/>
      <c r="D4" s="71"/>
      <c r="E4" s="21"/>
      <c r="F4" s="21"/>
      <c r="G4" s="21"/>
      <c r="H4" s="21"/>
      <c r="I4" s="21"/>
    </row>
    <row r="5" spans="1:9" ht="15" customHeight="1">
      <c r="A5" s="71"/>
      <c r="B5" s="71"/>
      <c r="C5" s="71"/>
      <c r="D5" s="71"/>
      <c r="E5" s="21"/>
      <c r="F5" s="21"/>
      <c r="G5" s="21"/>
      <c r="H5" s="21"/>
      <c r="I5" s="21"/>
    </row>
    <row r="8" spans="1:9" ht="15.75">
      <c r="B8" s="56" t="s">
        <v>2</v>
      </c>
      <c r="C8" s="56"/>
      <c r="D8" s="22"/>
      <c r="E8" s="22"/>
      <c r="F8" s="22"/>
      <c r="G8" s="23"/>
    </row>
    <row r="9" spans="1:9" ht="15.75" customHeight="1">
      <c r="A9" s="24"/>
      <c r="B9" s="57" t="s">
        <v>3</v>
      </c>
      <c r="C9" s="57"/>
      <c r="D9" s="25"/>
      <c r="E9" s="25"/>
      <c r="F9" s="25"/>
      <c r="G9" s="25"/>
      <c r="H9" s="26"/>
    </row>
    <row r="11" spans="1:9">
      <c r="A11" s="58" t="s">
        <v>4</v>
      </c>
      <c r="B11" s="59"/>
      <c r="C11" s="28" t="s">
        <v>5</v>
      </c>
      <c r="D11" s="29"/>
      <c r="E11" s="29"/>
      <c r="F11" s="30"/>
    </row>
    <row r="12" spans="1:9">
      <c r="A12" s="58" t="s">
        <v>6</v>
      </c>
      <c r="B12" s="59"/>
      <c r="C12" s="31">
        <v>2013</v>
      </c>
      <c r="D12" s="29"/>
      <c r="E12" s="29"/>
      <c r="F12" s="30"/>
    </row>
    <row r="13" spans="1:9">
      <c r="A13" s="58" t="s">
        <v>7</v>
      </c>
      <c r="B13" s="59"/>
      <c r="C13" s="32">
        <v>0</v>
      </c>
      <c r="D13" s="33"/>
      <c r="E13" s="33"/>
      <c r="F13" s="27"/>
    </row>
    <row r="14" spans="1:9">
      <c r="A14" s="58" t="s">
        <v>8</v>
      </c>
      <c r="B14" s="59"/>
      <c r="C14" s="34">
        <v>6733.7</v>
      </c>
      <c r="D14" s="35"/>
      <c r="E14" s="35"/>
      <c r="F14" s="36"/>
    </row>
    <row r="15" spans="1:9">
      <c r="A15" s="58" t="s">
        <v>9</v>
      </c>
      <c r="B15" s="59"/>
      <c r="C15" s="34">
        <v>4436</v>
      </c>
      <c r="D15" s="37"/>
      <c r="E15" s="37"/>
      <c r="F15" s="38"/>
    </row>
    <row r="16" spans="1:9">
      <c r="A16" s="60" t="s">
        <v>10</v>
      </c>
      <c r="B16" s="61"/>
      <c r="C16" s="34">
        <v>347.39</v>
      </c>
      <c r="D16" s="29"/>
      <c r="E16" s="29"/>
      <c r="F16" s="30"/>
    </row>
    <row r="19" spans="1:4" ht="15.75">
      <c r="A19" s="56" t="s">
        <v>11</v>
      </c>
      <c r="B19" s="56"/>
      <c r="C19" s="56"/>
      <c r="D19" s="56"/>
    </row>
    <row r="20" spans="1:4">
      <c r="A20" s="72" t="s">
        <v>12</v>
      </c>
      <c r="B20" s="72"/>
      <c r="C20" s="72"/>
      <c r="D20" s="72"/>
    </row>
    <row r="21" spans="1:4">
      <c r="A21" s="72"/>
      <c r="B21" s="72"/>
      <c r="C21" s="72"/>
      <c r="D21" s="72"/>
    </row>
    <row r="22" spans="1:4">
      <c r="A22" s="72"/>
      <c r="B22" s="72"/>
      <c r="C22" s="72"/>
      <c r="D22" s="72"/>
    </row>
    <row r="24" spans="1:4">
      <c r="A24" s="73" t="s">
        <v>13</v>
      </c>
      <c r="B24" s="73"/>
      <c r="C24" s="73"/>
      <c r="D24" s="73"/>
    </row>
    <row r="25" spans="1:4">
      <c r="A25" s="73"/>
      <c r="B25" s="73"/>
      <c r="C25" s="73"/>
      <c r="D25" s="73"/>
    </row>
    <row r="26" spans="1:4" ht="30">
      <c r="A26" s="39" t="s">
        <v>14</v>
      </c>
      <c r="B26" s="62" t="s">
        <v>15</v>
      </c>
      <c r="C26" s="62"/>
      <c r="D26" s="40" t="s">
        <v>16</v>
      </c>
    </row>
    <row r="27" spans="1:4">
      <c r="A27" s="41" t="s">
        <v>17</v>
      </c>
      <c r="B27" s="63" t="s">
        <v>18</v>
      </c>
      <c r="C27" s="63"/>
      <c r="D27" s="43">
        <v>30.85</v>
      </c>
    </row>
    <row r="28" spans="1:4">
      <c r="A28" s="41" t="s">
        <v>19</v>
      </c>
      <c r="B28" s="63" t="s">
        <v>18</v>
      </c>
      <c r="C28" s="63"/>
      <c r="D28" s="42">
        <v>33.01</v>
      </c>
    </row>
    <row r="31" spans="1:4" ht="15.75">
      <c r="A31" s="64" t="s">
        <v>20</v>
      </c>
      <c r="B31" s="64"/>
      <c r="C31" s="64"/>
    </row>
    <row r="32" spans="1:4" ht="15.75">
      <c r="A32" s="74" t="s">
        <v>21</v>
      </c>
      <c r="B32" s="74"/>
      <c r="C32" s="74"/>
      <c r="D32" s="44"/>
    </row>
    <row r="33" spans="1:5" ht="15.75">
      <c r="A33" s="74"/>
      <c r="B33" s="74"/>
      <c r="C33" s="74"/>
      <c r="D33" s="45"/>
    </row>
    <row r="34" spans="1:5" ht="15.75">
      <c r="A34" s="74"/>
      <c r="B34" s="74"/>
      <c r="C34" s="74"/>
      <c r="D34" s="45"/>
    </row>
    <row r="35" spans="1:5" ht="15.75">
      <c r="A35" s="46"/>
      <c r="B35" s="78" t="s">
        <v>67</v>
      </c>
      <c r="C35" s="46" t="s">
        <v>22</v>
      </c>
      <c r="D35" s="45"/>
    </row>
    <row r="36" spans="1:5" ht="15.75">
      <c r="A36" s="47" t="s">
        <v>23</v>
      </c>
      <c r="B36" s="48">
        <v>1731131.64</v>
      </c>
      <c r="C36" s="48">
        <v>1788154.9384647899</v>
      </c>
      <c r="D36" s="45"/>
    </row>
    <row r="37" spans="1:5" ht="15.75">
      <c r="A37" s="47" t="s">
        <v>24</v>
      </c>
      <c r="B37" s="48">
        <v>95813.1</v>
      </c>
      <c r="C37" s="48">
        <v>72607.399999999994</v>
      </c>
      <c r="D37" s="45"/>
    </row>
    <row r="38" spans="1:5" ht="15.75">
      <c r="A38" s="77" t="s">
        <v>66</v>
      </c>
      <c r="B38" s="48">
        <v>25700</v>
      </c>
      <c r="C38" s="48">
        <v>24407.337883959</v>
      </c>
      <c r="D38" s="45"/>
    </row>
    <row r="39" spans="1:5">
      <c r="A39" s="49" t="s">
        <v>25</v>
      </c>
      <c r="B39" s="48">
        <v>-47035.4</v>
      </c>
      <c r="C39" s="48"/>
      <c r="D39" s="50"/>
    </row>
    <row r="40" spans="1:5">
      <c r="A40" s="51" t="s">
        <v>26</v>
      </c>
      <c r="B40" s="48">
        <f>B36+B37+B39+B38</f>
        <v>1805609.34</v>
      </c>
      <c r="C40" s="48">
        <f>C36+C37+C38</f>
        <v>1885169.67634875</v>
      </c>
      <c r="D40" s="52"/>
    </row>
    <row r="41" spans="1:5">
      <c r="A41" s="53"/>
      <c r="B41" s="53"/>
      <c r="C41" s="53"/>
      <c r="D41" s="53"/>
    </row>
    <row r="42" spans="1:5" ht="15.75">
      <c r="A42" s="65" t="s">
        <v>27</v>
      </c>
      <c r="B42" s="65"/>
      <c r="C42" s="65"/>
      <c r="D42" s="65"/>
      <c r="E42" s="65"/>
    </row>
    <row r="43" spans="1:5" ht="15.75">
      <c r="A43" s="66" t="s">
        <v>28</v>
      </c>
      <c r="B43" s="66"/>
      <c r="C43" s="66"/>
      <c r="D43" s="66"/>
      <c r="E43" s="66"/>
    </row>
    <row r="44" spans="1:5" ht="105">
      <c r="A44" s="54" t="s">
        <v>29</v>
      </c>
      <c r="B44" s="54" t="s">
        <v>30</v>
      </c>
      <c r="C44" s="67" t="s">
        <v>31</v>
      </c>
      <c r="D44" s="68"/>
      <c r="E44" s="54" t="s">
        <v>32</v>
      </c>
    </row>
    <row r="45" spans="1:5">
      <c r="A45" s="48">
        <v>2602035.11</v>
      </c>
      <c r="B45" s="48">
        <f>C40</f>
        <v>1885169.67634875</v>
      </c>
      <c r="C45" s="69">
        <f>'Раздел 5'!M25</f>
        <v>1869809.46831186</v>
      </c>
      <c r="D45" s="70"/>
      <c r="E45" s="48">
        <f>A45+B45-C45</f>
        <v>2617395.3180368901</v>
      </c>
    </row>
  </sheetData>
  <mergeCells count="22">
    <mergeCell ref="A43:E43"/>
    <mergeCell ref="C44:D44"/>
    <mergeCell ref="C45:D45"/>
    <mergeCell ref="A4:D5"/>
    <mergeCell ref="A20:D22"/>
    <mergeCell ref="A24:D25"/>
    <mergeCell ref="A32:C34"/>
    <mergeCell ref="B26:C26"/>
    <mergeCell ref="B27:C27"/>
    <mergeCell ref="B28:C28"/>
    <mergeCell ref="A31:C31"/>
    <mergeCell ref="A42:E42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H31" sqref="H31"/>
    </sheetView>
  </sheetViews>
  <sheetFormatPr defaultColWidth="8.85546875" defaultRowHeight="15"/>
  <cols>
    <col min="1" max="1" width="26.42578125" customWidth="1"/>
    <col min="2" max="2" width="10.140625" customWidth="1"/>
    <col min="3" max="3" width="11.28515625" customWidth="1"/>
    <col min="4" max="10" width="10.140625" customWidth="1"/>
    <col min="11" max="11" width="11.28515625" customWidth="1"/>
    <col min="12" max="12" width="16.28515625" customWidth="1"/>
    <col min="13" max="13" width="30.28515625" customWidth="1"/>
  </cols>
  <sheetData>
    <row r="1" spans="1:13" ht="15.75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>
      <c r="A2" s="76" t="s">
        <v>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6" spans="1:13">
      <c r="A6" s="75" t="s">
        <v>35</v>
      </c>
      <c r="B6" s="75" t="s">
        <v>36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 t="s">
        <v>37</v>
      </c>
    </row>
    <row r="7" spans="1:13">
      <c r="A7" s="75"/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75"/>
    </row>
    <row r="8" spans="1:13">
      <c r="A8" s="1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14</v>
      </c>
    </row>
    <row r="9" spans="1:13" ht="45">
      <c r="A9" s="2" t="s">
        <v>49</v>
      </c>
      <c r="B9" s="3">
        <v>15560</v>
      </c>
      <c r="C9" s="3">
        <v>15560</v>
      </c>
      <c r="D9" s="3">
        <v>15560</v>
      </c>
      <c r="E9" s="3">
        <v>56384</v>
      </c>
      <c r="F9" s="3">
        <v>15560</v>
      </c>
      <c r="G9" s="3">
        <v>15560</v>
      </c>
      <c r="H9" s="3">
        <v>15560</v>
      </c>
      <c r="I9" s="3">
        <v>15560</v>
      </c>
      <c r="J9" s="3">
        <v>15560</v>
      </c>
      <c r="K9" s="3">
        <v>56402.879999999997</v>
      </c>
      <c r="L9" s="19">
        <v>30800</v>
      </c>
      <c r="M9" s="3">
        <f t="shared" ref="M9:M25" si="0">SUM(B9:L9)</f>
        <v>268066.88</v>
      </c>
    </row>
    <row r="10" spans="1:13" ht="30">
      <c r="A10" s="4" t="s">
        <v>50</v>
      </c>
      <c r="B10" s="5">
        <v>4432</v>
      </c>
      <c r="C10" s="6">
        <v>4432</v>
      </c>
      <c r="D10" s="6">
        <v>4632</v>
      </c>
      <c r="E10" s="6">
        <v>4432</v>
      </c>
      <c r="F10" s="6">
        <v>4432</v>
      </c>
      <c r="G10" s="6">
        <v>4632</v>
      </c>
      <c r="H10" s="6">
        <v>4432</v>
      </c>
      <c r="I10" s="6">
        <v>4432</v>
      </c>
      <c r="J10" s="6">
        <v>4632</v>
      </c>
      <c r="K10" s="6">
        <v>4632</v>
      </c>
      <c r="L10" s="19">
        <v>10480</v>
      </c>
      <c r="M10" s="3">
        <f t="shared" si="0"/>
        <v>55600</v>
      </c>
    </row>
    <row r="11" spans="1:13" ht="30">
      <c r="A11" s="2" t="s">
        <v>51</v>
      </c>
      <c r="B11" s="6">
        <v>36031</v>
      </c>
      <c r="C11" s="6">
        <v>20619</v>
      </c>
      <c r="D11" s="6">
        <v>14330</v>
      </c>
      <c r="E11" s="6">
        <v>8374</v>
      </c>
      <c r="F11" s="6">
        <v>8824</v>
      </c>
      <c r="G11" s="6">
        <v>9810</v>
      </c>
      <c r="H11" s="6">
        <v>9123.84</v>
      </c>
      <c r="I11" s="6">
        <v>9878.84</v>
      </c>
      <c r="J11" s="6">
        <v>8873.84</v>
      </c>
      <c r="K11" s="6">
        <v>7873.84</v>
      </c>
      <c r="L11" s="19">
        <v>18152.68</v>
      </c>
      <c r="M11" s="3">
        <f t="shared" si="0"/>
        <v>151891.04</v>
      </c>
    </row>
    <row r="12" spans="1:13" ht="60">
      <c r="A12" s="4" t="s">
        <v>52</v>
      </c>
      <c r="B12" s="7">
        <v>7450</v>
      </c>
      <c r="C12" s="7">
        <v>0</v>
      </c>
      <c r="D12" s="7">
        <v>5355</v>
      </c>
      <c r="E12" s="7">
        <v>6955</v>
      </c>
      <c r="F12" s="7">
        <f>15575-4966.89</f>
        <v>10608.11</v>
      </c>
      <c r="G12" s="7">
        <v>22275</v>
      </c>
      <c r="H12" s="7">
        <v>13587.5</v>
      </c>
      <c r="I12" s="7">
        <v>24360.5</v>
      </c>
      <c r="J12" s="7">
        <v>10750</v>
      </c>
      <c r="K12" s="7">
        <v>17072.5</v>
      </c>
      <c r="L12" s="7">
        <v>26692.66</v>
      </c>
      <c r="M12" s="3">
        <f t="shared" si="0"/>
        <v>145106.26999999999</v>
      </c>
    </row>
    <row r="13" spans="1:13" ht="75">
      <c r="A13" s="8" t="s">
        <v>53</v>
      </c>
      <c r="B13" s="7">
        <v>35288.53</v>
      </c>
      <c r="C13" s="7">
        <f>63691.53-4378.32</f>
        <v>59313.21</v>
      </c>
      <c r="D13" s="7">
        <f>32698.57-40.37</f>
        <v>32658.2</v>
      </c>
      <c r="E13" s="7">
        <f>12702.15-1636.15</f>
        <v>11066</v>
      </c>
      <c r="F13" s="7">
        <v>49419.99</v>
      </c>
      <c r="G13" s="7">
        <v>12393.2</v>
      </c>
      <c r="H13" s="7">
        <v>8331.01</v>
      </c>
      <c r="I13" s="7">
        <v>19297.810000000001</v>
      </c>
      <c r="J13" s="7">
        <v>41490.36</v>
      </c>
      <c r="K13" s="7">
        <v>30244.41</v>
      </c>
      <c r="L13" s="7">
        <v>77238.05</v>
      </c>
      <c r="M13" s="3">
        <f t="shared" si="0"/>
        <v>376740.77</v>
      </c>
    </row>
    <row r="14" spans="1:13" ht="30">
      <c r="A14" s="4" t="s">
        <v>54</v>
      </c>
      <c r="B14" s="7">
        <f>SUM(B15:B22)</f>
        <v>0</v>
      </c>
      <c r="C14" s="7">
        <f t="shared" ref="C14:L14" si="1">SUM(C15:C22)</f>
        <v>5352.75</v>
      </c>
      <c r="D14" s="7">
        <f t="shared" si="1"/>
        <v>0</v>
      </c>
      <c r="E14" s="7">
        <f t="shared" si="1"/>
        <v>7071.59</v>
      </c>
      <c r="F14" s="7">
        <f t="shared" si="1"/>
        <v>0</v>
      </c>
      <c r="G14" s="7">
        <f t="shared" si="1"/>
        <v>0</v>
      </c>
      <c r="H14" s="7">
        <f t="shared" si="1"/>
        <v>2900</v>
      </c>
      <c r="I14" s="7">
        <f t="shared" si="1"/>
        <v>15000.94</v>
      </c>
      <c r="J14" s="7">
        <f t="shared" si="1"/>
        <v>17500</v>
      </c>
      <c r="K14" s="7">
        <f t="shared" si="1"/>
        <v>8094.62</v>
      </c>
      <c r="L14" s="7">
        <f t="shared" si="1"/>
        <v>3075</v>
      </c>
      <c r="M14" s="3">
        <f t="shared" si="0"/>
        <v>58994.9</v>
      </c>
    </row>
    <row r="15" spans="1:13" ht="60">
      <c r="A15" s="9" t="s">
        <v>55</v>
      </c>
      <c r="B15" s="10"/>
      <c r="C15" s="11">
        <v>5352.75</v>
      </c>
      <c r="D15" s="10"/>
      <c r="E15" s="11"/>
      <c r="F15" s="10"/>
      <c r="G15" s="10"/>
      <c r="H15" s="10"/>
      <c r="I15" s="10"/>
      <c r="J15" s="10"/>
      <c r="K15" s="10"/>
      <c r="L15" s="10"/>
      <c r="M15" s="11">
        <f t="shared" si="0"/>
        <v>5352.75</v>
      </c>
    </row>
    <row r="16" spans="1:13">
      <c r="A16" s="9" t="s">
        <v>56</v>
      </c>
      <c r="B16" s="10"/>
      <c r="C16" s="10"/>
      <c r="D16" s="10"/>
      <c r="E16" s="10">
        <v>2948</v>
      </c>
      <c r="F16" s="10"/>
      <c r="G16" s="10"/>
      <c r="H16" s="10"/>
      <c r="I16" s="10"/>
      <c r="J16" s="10"/>
      <c r="K16" s="10"/>
      <c r="L16" s="10"/>
      <c r="M16" s="11">
        <f t="shared" si="0"/>
        <v>2948</v>
      </c>
    </row>
    <row r="17" spans="1:13" ht="30">
      <c r="A17" s="9" t="s">
        <v>57</v>
      </c>
      <c r="B17" s="10"/>
      <c r="C17" s="10"/>
      <c r="D17" s="10"/>
      <c r="E17" s="10">
        <v>3682.59</v>
      </c>
      <c r="F17" s="10"/>
      <c r="G17" s="10"/>
      <c r="H17" s="10"/>
      <c r="I17" s="10"/>
      <c r="J17" s="10"/>
      <c r="K17" s="10"/>
      <c r="L17" s="10"/>
      <c r="M17" s="11">
        <f t="shared" si="0"/>
        <v>3682.59</v>
      </c>
    </row>
    <row r="18" spans="1:13">
      <c r="A18" s="9" t="s">
        <v>58</v>
      </c>
      <c r="B18" s="10"/>
      <c r="C18" s="10"/>
      <c r="D18" s="10"/>
      <c r="E18" s="10">
        <v>441</v>
      </c>
      <c r="F18" s="10"/>
      <c r="G18" s="10"/>
      <c r="H18" s="10"/>
      <c r="I18" s="10"/>
      <c r="J18" s="10"/>
      <c r="K18" s="10"/>
      <c r="L18" s="10"/>
      <c r="M18" s="11">
        <f t="shared" si="0"/>
        <v>441</v>
      </c>
    </row>
    <row r="19" spans="1:13">
      <c r="A19" s="12" t="s">
        <v>59</v>
      </c>
      <c r="B19" s="13"/>
      <c r="C19" s="13"/>
      <c r="D19" s="13"/>
      <c r="E19" s="13"/>
      <c r="F19" s="13"/>
      <c r="G19" s="13"/>
      <c r="H19" s="10">
        <v>2900</v>
      </c>
      <c r="I19" s="10"/>
      <c r="J19" s="10"/>
      <c r="K19" s="10"/>
      <c r="L19" s="10">
        <v>3075</v>
      </c>
      <c r="M19" s="11">
        <f t="shared" si="0"/>
        <v>5975</v>
      </c>
    </row>
    <row r="20" spans="1:13" ht="30">
      <c r="A20" s="12" t="s">
        <v>60</v>
      </c>
      <c r="B20" s="13"/>
      <c r="C20" s="13"/>
      <c r="D20" s="13"/>
      <c r="E20" s="13"/>
      <c r="F20" s="13"/>
      <c r="G20" s="13"/>
      <c r="H20" s="10"/>
      <c r="I20" s="10">
        <v>8014.62</v>
      </c>
      <c r="J20" s="10"/>
      <c r="K20" s="10">
        <v>8094.62</v>
      </c>
      <c r="L20" s="10"/>
      <c r="M20" s="11">
        <f t="shared" si="0"/>
        <v>16109.24</v>
      </c>
    </row>
    <row r="21" spans="1:13">
      <c r="A21" s="12" t="s">
        <v>61</v>
      </c>
      <c r="B21" s="13"/>
      <c r="C21" s="13"/>
      <c r="D21" s="13"/>
      <c r="E21" s="13"/>
      <c r="F21" s="13"/>
      <c r="G21" s="14"/>
      <c r="H21" s="10"/>
      <c r="I21" s="10">
        <v>6986.32</v>
      </c>
      <c r="J21" s="10"/>
      <c r="K21" s="10"/>
      <c r="L21" s="10"/>
      <c r="M21" s="11">
        <f t="shared" si="0"/>
        <v>6986.32</v>
      </c>
    </row>
    <row r="22" spans="1:13" ht="60">
      <c r="A22" s="9" t="s">
        <v>62</v>
      </c>
      <c r="B22" s="10"/>
      <c r="C22" s="10"/>
      <c r="D22" s="10"/>
      <c r="E22" s="10"/>
      <c r="F22" s="10"/>
      <c r="G22" s="10"/>
      <c r="H22" s="10"/>
      <c r="I22" s="10"/>
      <c r="J22" s="10">
        <v>17500</v>
      </c>
      <c r="K22" s="10"/>
      <c r="L22" s="10"/>
      <c r="M22" s="11">
        <f t="shared" si="0"/>
        <v>17500</v>
      </c>
    </row>
    <row r="23" spans="1:13">
      <c r="A23" s="15" t="s">
        <v>63</v>
      </c>
      <c r="B23" s="7">
        <v>55748.124051976098</v>
      </c>
      <c r="C23" s="7">
        <v>55748.124051976098</v>
      </c>
      <c r="D23" s="7">
        <v>55748.124051976098</v>
      </c>
      <c r="E23" s="7">
        <v>55748.124051976098</v>
      </c>
      <c r="F23" s="7">
        <v>55748.124051976098</v>
      </c>
      <c r="G23" s="7">
        <v>55748.124051976098</v>
      </c>
      <c r="H23" s="7">
        <v>59616.116000000002</v>
      </c>
      <c r="I23" s="7">
        <v>59616.116000000002</v>
      </c>
      <c r="J23" s="7">
        <v>59616.116000000002</v>
      </c>
      <c r="K23" s="7">
        <v>59616.116000000002</v>
      </c>
      <c r="L23" s="7">
        <v>119232.232</v>
      </c>
      <c r="M23" s="3">
        <f t="shared" si="0"/>
        <v>692185.44031185703</v>
      </c>
    </row>
    <row r="24" spans="1:13" ht="45">
      <c r="A24" s="15" t="s">
        <v>64</v>
      </c>
      <c r="B24" s="7">
        <v>9765.2039999999997</v>
      </c>
      <c r="C24" s="7">
        <v>10835.352000000001</v>
      </c>
      <c r="D24" s="7">
        <v>0</v>
      </c>
      <c r="E24" s="7">
        <v>14543.183999999999</v>
      </c>
      <c r="F24" s="7">
        <v>19749.912</v>
      </c>
      <c r="G24" s="7">
        <v>0</v>
      </c>
      <c r="H24" s="7">
        <v>5639.7479999999996</v>
      </c>
      <c r="I24" s="7">
        <v>21126.696</v>
      </c>
      <c r="J24" s="7">
        <v>0</v>
      </c>
      <c r="K24" s="7">
        <v>15233.304</v>
      </c>
      <c r="L24" s="7">
        <v>24330.768</v>
      </c>
      <c r="M24" s="3">
        <f t="shared" si="0"/>
        <v>121224.16800000001</v>
      </c>
    </row>
    <row r="25" spans="1:13">
      <c r="A25" s="16" t="s">
        <v>65</v>
      </c>
      <c r="B25" s="6">
        <f>B9+B11+B12+B13+B14+B10+B23+B24</f>
        <v>164274.85805197601</v>
      </c>
      <c r="C25" s="6">
        <f t="shared" ref="C25:K25" si="2">C9+C11+C12+C13+C14+C10+C23+C24</f>
        <v>171860.43605197599</v>
      </c>
      <c r="D25" s="6">
        <f t="shared" si="2"/>
        <v>128283.324051976</v>
      </c>
      <c r="E25" s="6">
        <f t="shared" si="2"/>
        <v>164573.89805197599</v>
      </c>
      <c r="F25" s="6">
        <f t="shared" si="2"/>
        <v>164342.13605197601</v>
      </c>
      <c r="G25" s="6">
        <f t="shared" si="2"/>
        <v>120418.324051976</v>
      </c>
      <c r="H25" s="6">
        <f t="shared" si="2"/>
        <v>119190.21400000001</v>
      </c>
      <c r="I25" s="6">
        <f t="shared" si="2"/>
        <v>169272.902</v>
      </c>
      <c r="J25" s="6">
        <f t="shared" si="2"/>
        <v>158422.31599999999</v>
      </c>
      <c r="K25" s="6">
        <f t="shared" si="2"/>
        <v>199169.67</v>
      </c>
      <c r="L25" s="6">
        <f>L9+L11+L12+L13+L14+L10+L23+L24</f>
        <v>310001.39</v>
      </c>
      <c r="M25" s="3">
        <f t="shared" si="0"/>
        <v>1869809.46831186</v>
      </c>
    </row>
    <row r="26" spans="1:13">
      <c r="A26" s="17"/>
      <c r="C26" s="18"/>
      <c r="D26" s="18"/>
      <c r="E26" s="18"/>
      <c r="F26" s="18"/>
      <c r="G26" s="18"/>
    </row>
    <row r="27" spans="1:13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</sheetData>
  <mergeCells count="5">
    <mergeCell ref="A1:M1"/>
    <mergeCell ref="B6:L6"/>
    <mergeCell ref="A6:A7"/>
    <mergeCell ref="M6:M7"/>
    <mergeCell ref="A2:M4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217BFB462F5548E7AB8785DF619CFD2C_13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