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Отделы\Жилищное Управление\Усова Д.В. - старший экономист\ВСЕ ПЕРЕЧНИ\Перечни ЖУ\Перечни ЖУ 2025г\Перечни\"/>
    </mc:Choice>
  </mc:AlternateContent>
  <bookViews>
    <workbookView xWindow="0" yWindow="0" windowWidth="11520" windowHeight="9000" tabRatio="500"/>
  </bookViews>
  <sheets>
    <sheet name="Перечень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2" i="1" l="1"/>
  <c r="O84" i="1"/>
  <c r="O80" i="1"/>
  <c r="D42" i="1"/>
  <c r="D4" i="1"/>
  <c r="D106" i="1"/>
  <c r="D105" i="1"/>
  <c r="D104" i="1"/>
  <c r="D103" i="1"/>
  <c r="D102" i="1"/>
  <c r="D101" i="1"/>
  <c r="D97" i="1"/>
  <c r="D98" i="1"/>
  <c r="D99" i="1"/>
  <c r="D100" i="1"/>
  <c r="D96" i="1"/>
  <c r="D94" i="1"/>
  <c r="D93" i="1"/>
  <c r="D83" i="1"/>
  <c r="D84" i="1"/>
  <c r="D85" i="1"/>
  <c r="D86" i="1"/>
  <c r="D87" i="1"/>
  <c r="D88" i="1"/>
  <c r="D89" i="1"/>
  <c r="D90" i="1"/>
  <c r="D91" i="1"/>
  <c r="D82" i="1"/>
  <c r="D77" i="1"/>
  <c r="D78" i="1"/>
  <c r="D79" i="1"/>
  <c r="D80" i="1"/>
  <c r="D76" i="1"/>
  <c r="D74" i="1"/>
  <c r="D73" i="1"/>
  <c r="D71" i="1"/>
  <c r="D40" i="1"/>
  <c r="D23" i="1"/>
  <c r="D15" i="1"/>
  <c r="O101" i="1" l="1"/>
  <c r="O103" i="1"/>
  <c r="O97" i="1"/>
  <c r="O98" i="1"/>
  <c r="O102" i="1" s="1"/>
  <c r="O104" i="1" s="1"/>
  <c r="O106" i="1" s="1"/>
  <c r="O99" i="1"/>
  <c r="O100" i="1"/>
  <c r="O96" i="1"/>
  <c r="O94" i="1"/>
  <c r="O93" i="1"/>
  <c r="O83" i="1"/>
  <c r="O85" i="1"/>
  <c r="O86" i="1"/>
  <c r="O87" i="1"/>
  <c r="O88" i="1"/>
  <c r="O89" i="1"/>
  <c r="O90" i="1"/>
  <c r="O91" i="1"/>
  <c r="O77" i="1"/>
  <c r="O78" i="1"/>
  <c r="O79" i="1"/>
  <c r="O76" i="1"/>
  <c r="O74" i="1"/>
  <c r="O73" i="1"/>
  <c r="O71" i="1"/>
  <c r="O42" i="1"/>
  <c r="O40" i="1"/>
  <c r="O23" i="1"/>
  <c r="O15" i="1"/>
  <c r="H103" i="1" l="1"/>
  <c r="I103" i="1" s="1"/>
  <c r="J103" i="1" s="1"/>
  <c r="K103" i="1" s="1"/>
  <c r="L103" i="1" s="1"/>
  <c r="M103" i="1" s="1"/>
  <c r="G103" i="1"/>
  <c r="F102" i="1"/>
  <c r="F106" i="1" s="1"/>
  <c r="G106" i="1" s="1"/>
  <c r="E102" i="1"/>
  <c r="H101" i="1"/>
  <c r="I101" i="1" s="1"/>
  <c r="J101" i="1" s="1"/>
  <c r="K101" i="1" s="1"/>
  <c r="L101" i="1" s="1"/>
  <c r="M101" i="1" s="1"/>
  <c r="N101" i="1" s="1"/>
  <c r="G101" i="1"/>
  <c r="G100" i="1"/>
  <c r="H100" i="1" s="1"/>
  <c r="I100" i="1" s="1"/>
  <c r="J100" i="1" s="1"/>
  <c r="K100" i="1" s="1"/>
  <c r="L100" i="1" s="1"/>
  <c r="M100" i="1" s="1"/>
  <c r="N100" i="1" s="1"/>
  <c r="G99" i="1"/>
  <c r="H99" i="1" s="1"/>
  <c r="I99" i="1" s="1"/>
  <c r="J99" i="1" s="1"/>
  <c r="K99" i="1" s="1"/>
  <c r="L99" i="1" s="1"/>
  <c r="M99" i="1" s="1"/>
  <c r="N99" i="1" s="1"/>
  <c r="G98" i="1"/>
  <c r="H98" i="1" s="1"/>
  <c r="I98" i="1" s="1"/>
  <c r="J98" i="1" s="1"/>
  <c r="K98" i="1" s="1"/>
  <c r="L98" i="1" s="1"/>
  <c r="M98" i="1" s="1"/>
  <c r="N98" i="1" s="1"/>
  <c r="H97" i="1"/>
  <c r="I97" i="1" s="1"/>
  <c r="J97" i="1" s="1"/>
  <c r="K97" i="1" s="1"/>
  <c r="L97" i="1" s="1"/>
  <c r="M97" i="1" s="1"/>
  <c r="N97" i="1" s="1"/>
  <c r="G97" i="1"/>
  <c r="G96" i="1"/>
  <c r="H96" i="1" s="1"/>
  <c r="I96" i="1" s="1"/>
  <c r="J96" i="1" s="1"/>
  <c r="K96" i="1" s="1"/>
  <c r="L96" i="1" s="1"/>
  <c r="M96" i="1" s="1"/>
  <c r="N96" i="1" s="1"/>
  <c r="G94" i="1"/>
  <c r="H94" i="1" s="1"/>
  <c r="I94" i="1" s="1"/>
  <c r="J94" i="1" s="1"/>
  <c r="K94" i="1" s="1"/>
  <c r="L94" i="1" s="1"/>
  <c r="M94" i="1" s="1"/>
  <c r="N94" i="1" s="1"/>
  <c r="G93" i="1"/>
  <c r="H93" i="1" s="1"/>
  <c r="I93" i="1" s="1"/>
  <c r="J93" i="1" s="1"/>
  <c r="K93" i="1" s="1"/>
  <c r="L93" i="1" s="1"/>
  <c r="M93" i="1" s="1"/>
  <c r="N93" i="1" s="1"/>
  <c r="H91" i="1"/>
  <c r="I91" i="1" s="1"/>
  <c r="J91" i="1" s="1"/>
  <c r="K91" i="1" s="1"/>
  <c r="L91" i="1" s="1"/>
  <c r="M91" i="1" s="1"/>
  <c r="N91" i="1" s="1"/>
  <c r="G91" i="1"/>
  <c r="G90" i="1"/>
  <c r="H90" i="1" s="1"/>
  <c r="I90" i="1" s="1"/>
  <c r="J90" i="1" s="1"/>
  <c r="K90" i="1" s="1"/>
  <c r="L90" i="1" s="1"/>
  <c r="M90" i="1" s="1"/>
  <c r="N90" i="1" s="1"/>
  <c r="G89" i="1"/>
  <c r="H89" i="1" s="1"/>
  <c r="I89" i="1" s="1"/>
  <c r="J89" i="1" s="1"/>
  <c r="K89" i="1" s="1"/>
  <c r="L89" i="1" s="1"/>
  <c r="M89" i="1" s="1"/>
  <c r="N89" i="1" s="1"/>
  <c r="G88" i="1"/>
  <c r="H88" i="1" s="1"/>
  <c r="I88" i="1" s="1"/>
  <c r="J88" i="1" s="1"/>
  <c r="K88" i="1" s="1"/>
  <c r="L88" i="1" s="1"/>
  <c r="M88" i="1" s="1"/>
  <c r="N88" i="1" s="1"/>
  <c r="H87" i="1"/>
  <c r="I87" i="1" s="1"/>
  <c r="J87" i="1" s="1"/>
  <c r="K87" i="1" s="1"/>
  <c r="L87" i="1" s="1"/>
  <c r="M87" i="1" s="1"/>
  <c r="N87" i="1" s="1"/>
  <c r="G87" i="1"/>
  <c r="G86" i="1"/>
  <c r="H86" i="1" s="1"/>
  <c r="I86" i="1" s="1"/>
  <c r="J86" i="1" s="1"/>
  <c r="K86" i="1" s="1"/>
  <c r="L86" i="1" s="1"/>
  <c r="M86" i="1" s="1"/>
  <c r="N86" i="1" s="1"/>
  <c r="H85" i="1"/>
  <c r="I85" i="1" s="1"/>
  <c r="J85" i="1" s="1"/>
  <c r="K85" i="1" s="1"/>
  <c r="L85" i="1" s="1"/>
  <c r="M85" i="1" s="1"/>
  <c r="N85" i="1" s="1"/>
  <c r="G85" i="1"/>
  <c r="G84" i="1"/>
  <c r="H84" i="1" s="1"/>
  <c r="I84" i="1" s="1"/>
  <c r="J84" i="1" s="1"/>
  <c r="K84" i="1" s="1"/>
  <c r="L84" i="1" s="1"/>
  <c r="M84" i="1" s="1"/>
  <c r="N84" i="1" s="1"/>
  <c r="H83" i="1"/>
  <c r="I83" i="1" s="1"/>
  <c r="J83" i="1" s="1"/>
  <c r="K83" i="1" s="1"/>
  <c r="L83" i="1" s="1"/>
  <c r="M83" i="1" s="1"/>
  <c r="N83" i="1" s="1"/>
  <c r="G83" i="1"/>
  <c r="G82" i="1"/>
  <c r="H82" i="1" s="1"/>
  <c r="I82" i="1" s="1"/>
  <c r="J82" i="1" s="1"/>
  <c r="K82" i="1" s="1"/>
  <c r="L82" i="1" s="1"/>
  <c r="M82" i="1" s="1"/>
  <c r="N82" i="1" s="1"/>
  <c r="G80" i="1"/>
  <c r="H80" i="1" s="1"/>
  <c r="I80" i="1" s="1"/>
  <c r="J80" i="1" s="1"/>
  <c r="K80" i="1" s="1"/>
  <c r="L80" i="1" s="1"/>
  <c r="M80" i="1" s="1"/>
  <c r="N80" i="1" s="1"/>
  <c r="G79" i="1"/>
  <c r="H79" i="1" s="1"/>
  <c r="I79" i="1" s="1"/>
  <c r="J79" i="1" s="1"/>
  <c r="K79" i="1" s="1"/>
  <c r="L79" i="1" s="1"/>
  <c r="M79" i="1" s="1"/>
  <c r="N79" i="1" s="1"/>
  <c r="H78" i="1"/>
  <c r="I78" i="1" s="1"/>
  <c r="J78" i="1" s="1"/>
  <c r="K78" i="1" s="1"/>
  <c r="L78" i="1" s="1"/>
  <c r="M78" i="1" s="1"/>
  <c r="N78" i="1" s="1"/>
  <c r="G78" i="1"/>
  <c r="G77" i="1"/>
  <c r="H77" i="1" s="1"/>
  <c r="I77" i="1" s="1"/>
  <c r="J77" i="1" s="1"/>
  <c r="K77" i="1" s="1"/>
  <c r="L77" i="1" s="1"/>
  <c r="M77" i="1" s="1"/>
  <c r="N77" i="1" s="1"/>
  <c r="H76" i="1"/>
  <c r="I76" i="1" s="1"/>
  <c r="J76" i="1" s="1"/>
  <c r="K76" i="1" s="1"/>
  <c r="L76" i="1" s="1"/>
  <c r="M76" i="1" s="1"/>
  <c r="N76" i="1" s="1"/>
  <c r="G76" i="1"/>
  <c r="G74" i="1"/>
  <c r="H74" i="1" s="1"/>
  <c r="I74" i="1" s="1"/>
  <c r="J74" i="1" s="1"/>
  <c r="K74" i="1" s="1"/>
  <c r="L74" i="1" s="1"/>
  <c r="M74" i="1" s="1"/>
  <c r="N74" i="1" s="1"/>
  <c r="H73" i="1"/>
  <c r="I73" i="1" s="1"/>
  <c r="J73" i="1" s="1"/>
  <c r="K73" i="1" s="1"/>
  <c r="L73" i="1" s="1"/>
  <c r="G73" i="1"/>
  <c r="I71" i="1"/>
  <c r="J71" i="1" s="1"/>
  <c r="K71" i="1" s="1"/>
  <c r="H71" i="1"/>
  <c r="G71" i="1"/>
  <c r="G42" i="1"/>
  <c r="H42" i="1" s="1"/>
  <c r="I42" i="1" s="1"/>
  <c r="J42" i="1" s="1"/>
  <c r="K42" i="1" s="1"/>
  <c r="L42" i="1" s="1"/>
  <c r="M42" i="1" s="1"/>
  <c r="N42" i="1" s="1"/>
  <c r="G40" i="1"/>
  <c r="H40" i="1" s="1"/>
  <c r="I40" i="1" s="1"/>
  <c r="J40" i="1" s="1"/>
  <c r="K40" i="1" s="1"/>
  <c r="L40" i="1" s="1"/>
  <c r="M40" i="1" s="1"/>
  <c r="N40" i="1" s="1"/>
  <c r="H23" i="1"/>
  <c r="I23" i="1" s="1"/>
  <c r="J23" i="1" s="1"/>
  <c r="K23" i="1" s="1"/>
  <c r="L23" i="1" s="1"/>
  <c r="M23" i="1" s="1"/>
  <c r="N23" i="1" s="1"/>
  <c r="G23" i="1"/>
  <c r="I15" i="1"/>
  <c r="J15" i="1" s="1"/>
  <c r="K15" i="1" s="1"/>
  <c r="L15" i="1" s="1"/>
  <c r="M15" i="1" s="1"/>
  <c r="N15" i="1" s="1"/>
  <c r="H15" i="1"/>
  <c r="G15" i="1"/>
  <c r="J4" i="1"/>
  <c r="I4" i="1"/>
  <c r="H4" i="1"/>
  <c r="H102" i="1" s="1"/>
  <c r="H106" i="1" s="1"/>
  <c r="G4" i="1"/>
  <c r="G102" i="1" s="1"/>
  <c r="L71" i="1" l="1"/>
  <c r="M71" i="1" s="1"/>
  <c r="N71" i="1" s="1"/>
  <c r="M73" i="1"/>
  <c r="N73" i="1" s="1"/>
  <c r="J102" i="1"/>
  <c r="J104" i="1" s="1"/>
  <c r="K104" i="1" s="1"/>
  <c r="I102" i="1"/>
  <c r="I106" i="1" s="1"/>
  <c r="J106" i="1" s="1"/>
  <c r="K4" i="1"/>
  <c r="K102" i="1" l="1"/>
  <c r="L4" i="1"/>
  <c r="K106" i="1"/>
  <c r="L104" i="1"/>
  <c r="L106" i="1" s="1"/>
  <c r="L102" i="1" l="1"/>
  <c r="M4" i="1"/>
  <c r="M102" i="1" l="1"/>
  <c r="M104" i="1" s="1"/>
  <c r="M106" i="1" s="1"/>
  <c r="N4" i="1"/>
  <c r="O4" i="1" l="1"/>
  <c r="N102" i="1"/>
  <c r="N104" i="1" s="1"/>
  <c r="N106" i="1" s="1"/>
</calcChain>
</file>

<file path=xl/sharedStrings.xml><?xml version="1.0" encoding="utf-8"?>
<sst xmlns="http://schemas.openxmlformats.org/spreadsheetml/2006/main" count="294" uniqueCount="238">
  <si>
    <t>№</t>
  </si>
  <si>
    <t>Вид работ</t>
  </si>
  <si>
    <t>Периодичность</t>
  </si>
  <si>
    <t>Годовая плата (рублей)</t>
  </si>
  <si>
    <r>
      <rPr>
        <b/>
        <sz val="7"/>
        <rFont val="Arial Cyr"/>
        <charset val="204"/>
      </rPr>
      <t>Стоимость на 1 м</t>
    </r>
    <r>
      <rPr>
        <b/>
        <vertAlign val="superscript"/>
        <sz val="7"/>
        <rFont val="Arial Cyr"/>
        <charset val="204"/>
      </rPr>
      <t xml:space="preserve">2 </t>
    </r>
    <r>
      <rPr>
        <b/>
        <sz val="7"/>
        <rFont val="Arial Cyr"/>
        <charset val="204"/>
      </rPr>
      <t>общей площади (рублей в месяц)</t>
    </r>
  </si>
  <si>
    <t>Индексация с 01.07.16г. на 12,2%</t>
  </si>
  <si>
    <t>Индексация с 01.07.17 г. на 5,2%</t>
  </si>
  <si>
    <t>Индексация с 01.07.18 г. на 4,2%</t>
  </si>
  <si>
    <t>Индексация с 01.07.19 г. на 8,08 %</t>
  </si>
  <si>
    <t>Индексация с 01.07.2020 г.  3,6 %</t>
  </si>
  <si>
    <t>Индексация с 01.07.2021 г.  4,9 %</t>
  </si>
  <si>
    <t>Индексация с 01.07.2022 г.  9,13 %</t>
  </si>
  <si>
    <t>Индексация с 01.07.2023 г.  12,79 %</t>
  </si>
  <si>
    <t>Индексация с 01.07.2024 г.  7,01 %</t>
  </si>
  <si>
    <r>
      <rPr>
        <sz val="7"/>
        <rFont val="Arial Cyr"/>
        <charset val="204"/>
      </rPr>
      <t>Площадь, м</t>
    </r>
    <r>
      <rPr>
        <vertAlign val="superscript"/>
        <sz val="7"/>
        <rFont val="Arial Cyr"/>
        <charset val="204"/>
      </rPr>
      <t>2</t>
    </r>
  </si>
  <si>
    <t>I.  Содержание помещений общего пользования</t>
  </si>
  <si>
    <t>1.</t>
  </si>
  <si>
    <t>Работы по уборке лестничных клеток</t>
  </si>
  <si>
    <t>1.1.</t>
  </si>
  <si>
    <t>Влажное подметание лестничных площадок и маршей нижних трех этажей</t>
  </si>
  <si>
    <t>4 раза в неделю</t>
  </si>
  <si>
    <t>1.2.</t>
  </si>
  <si>
    <t>Влажное подметание лестничных площадок и маршей выше третьего этажа</t>
  </si>
  <si>
    <t>1 раз в неделю</t>
  </si>
  <si>
    <t>1.3.</t>
  </si>
  <si>
    <t>Влажная протирка подоконников, оконных решеток, перил, чердачных лестниц, шкафов для электросчетчиков и слаботочных устройств</t>
  </si>
  <si>
    <t>2 раза в год</t>
  </si>
  <si>
    <t>1.4.</t>
  </si>
  <si>
    <t>Мытье лестничных площадок и маршей</t>
  </si>
  <si>
    <t>1.5.</t>
  </si>
  <si>
    <t>Обметание пыли с потолков</t>
  </si>
  <si>
    <t>2 раз в год</t>
  </si>
  <si>
    <t>1.6.</t>
  </si>
  <si>
    <t>Мытье стен, дверей, окон</t>
  </si>
  <si>
    <t>1.7.</t>
  </si>
  <si>
    <t>Влажная протирка почтовых ящиков</t>
  </si>
  <si>
    <t>1 раз в месяц</t>
  </si>
  <si>
    <t>1.8.</t>
  </si>
  <si>
    <t>Очистка металлических решеток и приямков. Уборка площадки перед входом в подъезд</t>
  </si>
  <si>
    <t>1.9.</t>
  </si>
  <si>
    <t>Мытье пола кабины лифта</t>
  </si>
  <si>
    <t>5 раз в неделю</t>
  </si>
  <si>
    <t>II.  Уборка мусоропроводов</t>
  </si>
  <si>
    <t>2.</t>
  </si>
  <si>
    <t>Работы по уборке мусоропроводов</t>
  </si>
  <si>
    <t>2.1.</t>
  </si>
  <si>
    <t>Удаление мусора из мусороприемных камер</t>
  </si>
  <si>
    <t>2.2.</t>
  </si>
  <si>
    <t>Уборка мусороприемных камер</t>
  </si>
  <si>
    <t>2.3.</t>
  </si>
  <si>
    <t>Уборка вокруг загрузочных клапанов мусоропровода</t>
  </si>
  <si>
    <t>2.4.</t>
  </si>
  <si>
    <t>Мойка нижней части ствола и шибера мусоропровода</t>
  </si>
  <si>
    <t>2.5.</t>
  </si>
  <si>
    <t>Дезинфекция мусоросборников</t>
  </si>
  <si>
    <t>1 раз в квартал</t>
  </si>
  <si>
    <t>2.6.</t>
  </si>
  <si>
    <t>Устранение засорений</t>
  </si>
  <si>
    <t>По мере необходимости</t>
  </si>
  <si>
    <t>III.  Уборка придомовой территории</t>
  </si>
  <si>
    <t>3.</t>
  </si>
  <si>
    <t>Работы по уборке придомовой территории</t>
  </si>
  <si>
    <t>3.1.</t>
  </si>
  <si>
    <t>Холодный период</t>
  </si>
  <si>
    <t>3.1.1.</t>
  </si>
  <si>
    <t>Подметание свежевыпавшего снега толщиной до 2 см</t>
  </si>
  <si>
    <t>1 раз в сутки в дни снегопада</t>
  </si>
  <si>
    <t>3.1.2.</t>
  </si>
  <si>
    <t>Сдвигание свежевыпавшего снега толщиной слоя свыше 2 см</t>
  </si>
  <si>
    <t>Через 3 часа во время снегопада</t>
  </si>
  <si>
    <t>3.1.3.</t>
  </si>
  <si>
    <t>Посыпка территории песком или смесью песка с хлоридами</t>
  </si>
  <si>
    <t>2 раза в сутки во время гололеда</t>
  </si>
  <si>
    <t>3.1.4.</t>
  </si>
  <si>
    <t>Очистка территорий от снега наносного происхождения (или подметание территорий, свободных от снежного покрова)</t>
  </si>
  <si>
    <t>1 раз в двое суток в дни снегопада</t>
  </si>
  <si>
    <t>3.1.5.</t>
  </si>
  <si>
    <t>Очистка территорий от наледи и льда</t>
  </si>
  <si>
    <t>1 раз в 3 суток во время гололеда</t>
  </si>
  <si>
    <t>3.1.6.</t>
  </si>
  <si>
    <t>Очистка урн от мусора</t>
  </si>
  <si>
    <t>1 раз в сутки</t>
  </si>
  <si>
    <t>3.2.</t>
  </si>
  <si>
    <t>Теплый период</t>
  </si>
  <si>
    <t>3.2.1.</t>
  </si>
  <si>
    <t>Подметание территории в дни без осадков</t>
  </si>
  <si>
    <t>1 раз в 2-е суток</t>
  </si>
  <si>
    <t>3.2.2.</t>
  </si>
  <si>
    <t>Подметание территорий в дни с осадками до 2 см</t>
  </si>
  <si>
    <t>1 раз в 2-е суток (70% территорий)</t>
  </si>
  <si>
    <t>3.2.3.</t>
  </si>
  <si>
    <t>Подметание территорий в дни с осадками свыше 2 см</t>
  </si>
  <si>
    <t>1 раз в 2-е суток (50% территорий)</t>
  </si>
  <si>
    <t>3.2.4.</t>
  </si>
  <si>
    <t>3.2.5.</t>
  </si>
  <si>
    <t xml:space="preserve">Уборка газонов </t>
  </si>
  <si>
    <t>3.2.6.</t>
  </si>
  <si>
    <t>Поливка газонов, зеленых насаждений</t>
  </si>
  <si>
    <t>3.2.7.</t>
  </si>
  <si>
    <t>Сезонное выкашивание газонов</t>
  </si>
  <si>
    <t>3.2.8.</t>
  </si>
  <si>
    <t>Обрезка и снос деревьев и кустарников</t>
  </si>
  <si>
    <t>По действующим правилам</t>
  </si>
  <si>
    <t>3.3.</t>
  </si>
  <si>
    <t xml:space="preserve">Прочие материальные затраты на санитарное содержание </t>
  </si>
  <si>
    <t>Постоянно</t>
  </si>
  <si>
    <t>IV.  Ремонт и обслуживание конструктивных элементов и внешнее благоустройство</t>
  </si>
  <si>
    <t>4.</t>
  </si>
  <si>
    <t>Работы по ремонту и обслуживанию конструктивных элементов и внешнее благоустройство</t>
  </si>
  <si>
    <t>4.1.</t>
  </si>
  <si>
    <t>Профосмотры конструктивных элементов, в том числе:</t>
  </si>
  <si>
    <t>4.1.1.</t>
  </si>
  <si>
    <t>Общие и частичные осмотры кровельных покрытий</t>
  </si>
  <si>
    <t>6 раз год</t>
  </si>
  <si>
    <t>4.1.2.</t>
  </si>
  <si>
    <t>Общие и частичные осмотры конструктивных элементов</t>
  </si>
  <si>
    <t>4.2.</t>
  </si>
  <si>
    <t>Ремонт конструктивных элементов</t>
  </si>
  <si>
    <t>4.2.1.</t>
  </si>
  <si>
    <t>Укрепление защитной решетки водопроводной воронки</t>
  </si>
  <si>
    <t>4.2.2.</t>
  </si>
  <si>
    <t>Прочистка водопремной воронки внутреннего водостока</t>
  </si>
  <si>
    <t>4.2.3.</t>
  </si>
  <si>
    <t>Восстановление поврежденных участков штукатурки и облицовки</t>
  </si>
  <si>
    <t>4.2.4.</t>
  </si>
  <si>
    <t>Смена или ремонт отмостки</t>
  </si>
  <si>
    <t>4.2.5.</t>
  </si>
  <si>
    <t>Восстановление приямков, входов в подвалы</t>
  </si>
  <si>
    <t>4.3.</t>
  </si>
  <si>
    <t>Техническое обслуживание конструктивных элементов</t>
  </si>
  <si>
    <t>4.3.1.</t>
  </si>
  <si>
    <t>Утепление подвалов и подъездов</t>
  </si>
  <si>
    <t>1 раз в год</t>
  </si>
  <si>
    <t>4.3.2.</t>
  </si>
  <si>
    <t>Укрепление козырьков, ограждений и перил крылец</t>
  </si>
  <si>
    <t>4.3.3.</t>
  </si>
  <si>
    <t>Закрытие слуховых окон, люков и входов на чердак</t>
  </si>
  <si>
    <t>4.3.4.</t>
  </si>
  <si>
    <t>Установка недостающих, частично разбитых и укрепление слабо укрепленных стекол в дверных и оконных заполнениях</t>
  </si>
  <si>
    <t>4.3.5.</t>
  </si>
  <si>
    <t>Установка или укрепление ручек и шпингалетов на оконных и дверных заполнениях</t>
  </si>
  <si>
    <t>4.3.6.</t>
  </si>
  <si>
    <t>Закрытие подвальных и чердачных дверей, металлических решеток и лазов на замки</t>
  </si>
  <si>
    <t>4.3.7.</t>
  </si>
  <si>
    <t>Смазывание подъездных дверей</t>
  </si>
  <si>
    <t>4.3.8.</t>
  </si>
  <si>
    <t>Смазывание замков тех. помещений</t>
  </si>
  <si>
    <t>4.3.9.</t>
  </si>
  <si>
    <t>Укрепление и регулировка доводчиков</t>
  </si>
  <si>
    <t>4.4.</t>
  </si>
  <si>
    <t>Внешнее благоустройство</t>
  </si>
  <si>
    <t>4.4.1.</t>
  </si>
  <si>
    <t>Частичный ремонт тротуарной плитки</t>
  </si>
  <si>
    <t>4.4.2.</t>
  </si>
  <si>
    <t>Окраска решетчатых ограждений, оград, МАФ</t>
  </si>
  <si>
    <t>4.4.3.</t>
  </si>
  <si>
    <t>Установка урн</t>
  </si>
  <si>
    <t>4.4.4.</t>
  </si>
  <si>
    <t>Окраска урн</t>
  </si>
  <si>
    <t>4.4.5.</t>
  </si>
  <si>
    <t>Ремонт скамеек, качель и т.д.</t>
  </si>
  <si>
    <t>4.4.6.</t>
  </si>
  <si>
    <t>Посадка деревьев, кустарников</t>
  </si>
  <si>
    <t>4.4.7.</t>
  </si>
  <si>
    <t>Подготовка к сезонной эксплуатации оборудования детских и спортивных площадок</t>
  </si>
  <si>
    <t>V.  Техническое обслуживание и ремонт внутридомового инженерного оборудования и МОП</t>
  </si>
  <si>
    <t>5.</t>
  </si>
  <si>
    <t>Работы по техническому обслуживанию и ремонту внутридомового инженерного оборудования и МОП</t>
  </si>
  <si>
    <t>5.1.</t>
  </si>
  <si>
    <t>Подготовка к сезонной эксплуатации</t>
  </si>
  <si>
    <t>5.1.1.</t>
  </si>
  <si>
    <t>Ремонт и тех.обслуживание задвижек ХВС и ГВС</t>
  </si>
  <si>
    <t>5.1.2.</t>
  </si>
  <si>
    <t>Прочистка ливнестоков</t>
  </si>
  <si>
    <t>5.2.</t>
  </si>
  <si>
    <t>Общие и частичные осмотры и обследования</t>
  </si>
  <si>
    <t>5.2.1.</t>
  </si>
  <si>
    <t>Осмотр системы ЦО. Внутриквартирные устройства</t>
  </si>
  <si>
    <t>5.2.2.</t>
  </si>
  <si>
    <t>Осмотр систем ЦО. Устройства в подвальных помещениях (7 мес. Отопительного сезона)</t>
  </si>
  <si>
    <t>7 раз в год</t>
  </si>
  <si>
    <t>5.2.3.</t>
  </si>
  <si>
    <t>Общие и частичные осмотры общедомовой системы холодного и горячего водоснабжения и водоотведения в технических помещениях</t>
  </si>
  <si>
    <t>8 раз в год</t>
  </si>
  <si>
    <t>5.2.4.</t>
  </si>
  <si>
    <t>Общие и частичные осмотры линий электрических сетей, арматуры, электрооборудования на лестничных площадках</t>
  </si>
  <si>
    <t>5.2.5.</t>
  </si>
  <si>
    <t>Общие и частичные осмотры линий электрических сетей, арматуры, электрооборудования в подвальных помещениях</t>
  </si>
  <si>
    <t>4 раза в год</t>
  </si>
  <si>
    <t>5.3.</t>
  </si>
  <si>
    <t>Техническое обслуживание внутридомовых инженерных сетей и МОП</t>
  </si>
  <si>
    <t>5.3.1.</t>
  </si>
  <si>
    <t>Ремонт электрощитов</t>
  </si>
  <si>
    <t>5.3.2.</t>
  </si>
  <si>
    <t>Ревизия вентилей в местах общего пользования</t>
  </si>
  <si>
    <t>5.3.3.</t>
  </si>
  <si>
    <t>Проверка и прочистка вентканалов</t>
  </si>
  <si>
    <t>5.3.4.</t>
  </si>
  <si>
    <t>Дератизация</t>
  </si>
  <si>
    <t>5.3.5.</t>
  </si>
  <si>
    <t>Аварийное обслуживание</t>
  </si>
  <si>
    <t>5.3.6.</t>
  </si>
  <si>
    <t>Очистка тех. этажей от мусора со сбором его в тару и отноской в установленное место</t>
  </si>
  <si>
    <t>5.3.7.</t>
  </si>
  <si>
    <t>Электроизмерения</t>
  </si>
  <si>
    <t>5.3.8.</t>
  </si>
  <si>
    <t>Очистка кровли от мусора и грязи</t>
  </si>
  <si>
    <t>5.3.9.</t>
  </si>
  <si>
    <t>Обслуживание теплосчетчиков</t>
  </si>
  <si>
    <t>5.3.10.</t>
  </si>
  <si>
    <t>Техобслуживание ИТП</t>
  </si>
  <si>
    <t>5.4.</t>
  </si>
  <si>
    <t>Мелкий ремонт</t>
  </si>
  <si>
    <t>5.4.1.</t>
  </si>
  <si>
    <t>Устранение засоров внутренних канализационных трубопроводов</t>
  </si>
  <si>
    <t>По мере необходимости, но не менее 2-х раз в год</t>
  </si>
  <si>
    <t>5.4.2.</t>
  </si>
  <si>
    <t>Ремонт ВРУ</t>
  </si>
  <si>
    <t>VI.  Прочее</t>
  </si>
  <si>
    <t>6.1.</t>
  </si>
  <si>
    <t>Затраты на охрану труда работников РЭС</t>
  </si>
  <si>
    <t>6.2.</t>
  </si>
  <si>
    <t>Утилизация люминесцентных ламп</t>
  </si>
  <si>
    <t>6.3.</t>
  </si>
  <si>
    <t>Непредвиденные работы по текущему ремонту общего имущества жилого дома</t>
  </si>
  <si>
    <t>6.4.</t>
  </si>
  <si>
    <t>Транспортные расходы</t>
  </si>
  <si>
    <t>6.5.</t>
  </si>
  <si>
    <t>Услуги ООО "РРКЦ"</t>
  </si>
  <si>
    <t>6.6.</t>
  </si>
  <si>
    <t>Затраты по управлению домом</t>
  </si>
  <si>
    <t>Итого</t>
  </si>
  <si>
    <t>7.</t>
  </si>
  <si>
    <t>Содержание и текущий ремонт лифта</t>
  </si>
  <si>
    <t>8.</t>
  </si>
  <si>
    <t>Электроэнергия ОДН</t>
  </si>
  <si>
    <t>Итого с лифтом и ОДН</t>
  </si>
  <si>
    <t>Индексация с 01.07.2025 г.  9,11 %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</si>
</sst>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m"/>
    <numFmt numFmtId="165" formatCode="mm/dd/yyyy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b/>
      <sz val="7"/>
      <name val="Arial Cyr"/>
      <charset val="204"/>
    </font>
    <font>
      <sz val="7"/>
      <name val="Arial Cyr"/>
      <charset val="204"/>
    </font>
    <font>
      <sz val="10"/>
      <name val="Arial Cyr"/>
      <charset val="204"/>
    </font>
    <font>
      <sz val="7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7"/>
      <name val="Arial Cyr"/>
      <charset val="204"/>
    </font>
    <font>
      <b/>
      <vertAlign val="superscript"/>
      <sz val="7"/>
      <name val="Arial Cyr"/>
      <charset val="204"/>
    </font>
    <font>
      <vertAlign val="superscript"/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3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/>
    <xf numFmtId="0" fontId="6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2" fontId="6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0" fillId="0" borderId="0" xfId="0" applyBorder="1"/>
    <xf numFmtId="0" fontId="0" fillId="0" borderId="1" xfId="0" applyFont="1" applyBorder="1"/>
    <xf numFmtId="0" fontId="1" fillId="0" borderId="1" xfId="0" applyFont="1" applyBorder="1"/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tabSelected="1" zoomScale="140" zoomScaleNormal="140" workbookViewId="0">
      <pane xSplit="2" ySplit="1" topLeftCell="D60" activePane="bottomRight" state="frozen"/>
      <selection pane="topRight"/>
      <selection pane="bottomLeft"/>
      <selection pane="bottomRight" activeCell="D72" sqref="D72:D94"/>
    </sheetView>
  </sheetViews>
  <sheetFormatPr defaultColWidth="9" defaultRowHeight="12.75" x14ac:dyDescent="0.2"/>
  <cols>
    <col min="1" max="1" width="6.85546875" style="4" customWidth="1"/>
    <col min="2" max="2" width="54.85546875" customWidth="1"/>
    <col min="3" max="3" width="13.140625" customWidth="1"/>
    <col min="4" max="4" width="12" style="5" customWidth="1"/>
    <col min="5" max="6" width="11.5703125" hidden="1" customWidth="1"/>
    <col min="7" max="7" width="1.42578125" hidden="1" customWidth="1"/>
    <col min="8" max="8" width="8.7109375" hidden="1" customWidth="1"/>
    <col min="9" max="9" width="5" hidden="1" customWidth="1"/>
    <col min="10" max="10" width="5.5703125" hidden="1" customWidth="1"/>
    <col min="11" max="11" width="9.5703125" hidden="1" customWidth="1"/>
    <col min="12" max="12" width="9.85546875" hidden="1" customWidth="1"/>
    <col min="13" max="13" width="8.5703125" hidden="1" customWidth="1"/>
    <col min="14" max="14" width="8.5703125" customWidth="1"/>
    <col min="15" max="15" width="10" bestFit="1" customWidth="1"/>
    <col min="16" max="16" width="13.85546875" customWidth="1"/>
    <col min="17" max="17" width="12" customWidth="1"/>
    <col min="18" max="251" width="8.5703125" customWidth="1"/>
    <col min="252" max="252" width="4.28515625" customWidth="1"/>
    <col min="253" max="253" width="19.42578125" customWidth="1"/>
    <col min="254" max="254" width="14.85546875" customWidth="1"/>
    <col min="255" max="255" width="9.42578125" customWidth="1"/>
    <col min="256" max="1025" width="8.5703125" customWidth="1"/>
  </cols>
  <sheetData>
    <row r="1" spans="1:15" s="1" customFormat="1" ht="46.5" customHeight="1" x14ac:dyDescent="0.2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237</v>
      </c>
    </row>
    <row r="2" spans="1:15" x14ac:dyDescent="0.2">
      <c r="A2" s="8"/>
      <c r="B2" s="9" t="s">
        <v>14</v>
      </c>
      <c r="C2" s="9">
        <v>6177.9</v>
      </c>
      <c r="D2" s="10"/>
      <c r="E2" s="11"/>
      <c r="F2" s="11"/>
      <c r="G2" s="11"/>
      <c r="H2" s="11"/>
      <c r="I2" s="11"/>
      <c r="J2" s="11"/>
      <c r="K2" s="11"/>
      <c r="L2" s="11"/>
      <c r="M2" s="24"/>
      <c r="N2" s="25"/>
      <c r="O2" s="24"/>
    </row>
    <row r="3" spans="1:15" ht="12.75" customHeight="1" x14ac:dyDescent="0.2">
      <c r="A3" s="39" t="s">
        <v>15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26"/>
      <c r="N3" s="25"/>
      <c r="O3" s="24"/>
    </row>
    <row r="4" spans="1:15" x14ac:dyDescent="0.2">
      <c r="A4" s="8" t="s">
        <v>16</v>
      </c>
      <c r="B4" s="9" t="s">
        <v>17</v>
      </c>
      <c r="C4" s="9"/>
      <c r="D4" s="42">
        <f>O4*12*C$2</f>
        <v>250575.62400000001</v>
      </c>
      <c r="E4" s="11">
        <v>1.63</v>
      </c>
      <c r="F4" s="11">
        <v>1.83</v>
      </c>
      <c r="G4" s="11">
        <f>F4*1.052</f>
        <v>1.9251600000000002</v>
      </c>
      <c r="H4" s="11">
        <f>G4*1.042</f>
        <v>2.0060167200000003</v>
      </c>
      <c r="I4" s="11">
        <f>H4*1.0808</f>
        <v>2.1681028709760004</v>
      </c>
      <c r="J4" s="11">
        <f>I4*1.036</f>
        <v>2.2461545743311366</v>
      </c>
      <c r="K4" s="11">
        <f>J4*1.049</f>
        <v>2.3562161484733624</v>
      </c>
      <c r="L4" s="11">
        <f>K4*1.0913</f>
        <v>2.5713386828289804</v>
      </c>
      <c r="M4" s="25">
        <f>L4*1.1279</f>
        <v>2.9002129003628068</v>
      </c>
      <c r="N4" s="25">
        <f>ROUND(M4*1.0701,2)</f>
        <v>3.1</v>
      </c>
      <c r="O4" s="25">
        <f>ROUND(N4*1.0911,2)</f>
        <v>3.38</v>
      </c>
    </row>
    <row r="5" spans="1:15" x14ac:dyDescent="0.2">
      <c r="A5" s="8" t="s">
        <v>18</v>
      </c>
      <c r="B5" s="9" t="s">
        <v>19</v>
      </c>
      <c r="C5" s="13" t="s">
        <v>20</v>
      </c>
      <c r="D5" s="10"/>
      <c r="E5" s="11"/>
      <c r="F5" s="11"/>
      <c r="G5" s="11"/>
      <c r="H5" s="11"/>
      <c r="I5" s="11"/>
      <c r="J5" s="11"/>
      <c r="K5" s="11"/>
      <c r="L5" s="11"/>
      <c r="M5" s="25"/>
      <c r="N5" s="25"/>
      <c r="O5" s="24"/>
    </row>
    <row r="6" spans="1:15" x14ac:dyDescent="0.2">
      <c r="A6" s="8" t="s">
        <v>21</v>
      </c>
      <c r="B6" s="9" t="s">
        <v>22</v>
      </c>
      <c r="C6" s="13" t="s">
        <v>23</v>
      </c>
      <c r="D6" s="10"/>
      <c r="E6" s="11"/>
      <c r="F6" s="11"/>
      <c r="G6" s="11"/>
      <c r="H6" s="11"/>
      <c r="I6" s="11"/>
      <c r="J6" s="11"/>
      <c r="K6" s="11"/>
      <c r="L6" s="11"/>
      <c r="M6" s="25"/>
      <c r="N6" s="25"/>
      <c r="O6" s="24"/>
    </row>
    <row r="7" spans="1:15" ht="19.5" x14ac:dyDescent="0.2">
      <c r="A7" s="14" t="s">
        <v>24</v>
      </c>
      <c r="B7" s="9" t="s">
        <v>25</v>
      </c>
      <c r="C7" s="13" t="s">
        <v>26</v>
      </c>
      <c r="D7" s="10"/>
      <c r="E7" s="11"/>
      <c r="F7" s="11"/>
      <c r="G7" s="11"/>
      <c r="H7" s="11"/>
      <c r="I7" s="11"/>
      <c r="J7" s="11"/>
      <c r="K7" s="11"/>
      <c r="L7" s="11"/>
      <c r="M7" s="25"/>
      <c r="N7" s="25"/>
      <c r="O7" s="24"/>
    </row>
    <row r="8" spans="1:15" x14ac:dyDescent="0.2">
      <c r="A8" s="8" t="s">
        <v>27</v>
      </c>
      <c r="B8" s="9" t="s">
        <v>28</v>
      </c>
      <c r="C8" s="13" t="s">
        <v>26</v>
      </c>
      <c r="D8" s="10"/>
      <c r="E8" s="11"/>
      <c r="F8" s="11"/>
      <c r="G8" s="11"/>
      <c r="H8" s="11"/>
      <c r="I8" s="11"/>
      <c r="J8" s="11"/>
      <c r="K8" s="11"/>
      <c r="L8" s="11"/>
      <c r="M8" s="25"/>
      <c r="N8" s="25"/>
      <c r="O8" s="24"/>
    </row>
    <row r="9" spans="1:15" x14ac:dyDescent="0.2">
      <c r="A9" s="8" t="s">
        <v>29</v>
      </c>
      <c r="B9" s="9" t="s">
        <v>30</v>
      </c>
      <c r="C9" s="13" t="s">
        <v>31</v>
      </c>
      <c r="D9" s="10"/>
      <c r="E9" s="11"/>
      <c r="F9" s="11"/>
      <c r="G9" s="11"/>
      <c r="H9" s="11"/>
      <c r="I9" s="11"/>
      <c r="J9" s="11"/>
      <c r="K9" s="11"/>
      <c r="L9" s="11"/>
      <c r="M9" s="25"/>
      <c r="N9" s="25"/>
      <c r="O9" s="24"/>
    </row>
    <row r="10" spans="1:15" x14ac:dyDescent="0.2">
      <c r="A10" s="8" t="s">
        <v>32</v>
      </c>
      <c r="B10" s="9" t="s">
        <v>33</v>
      </c>
      <c r="C10" s="13" t="s">
        <v>26</v>
      </c>
      <c r="D10" s="10"/>
      <c r="E10" s="11"/>
      <c r="F10" s="11"/>
      <c r="G10" s="11"/>
      <c r="H10" s="11"/>
      <c r="I10" s="11"/>
      <c r="J10" s="11"/>
      <c r="K10" s="11"/>
      <c r="L10" s="11"/>
      <c r="M10" s="25"/>
      <c r="N10" s="25"/>
      <c r="O10" s="24"/>
    </row>
    <row r="11" spans="1:15" x14ac:dyDescent="0.2">
      <c r="A11" s="8" t="s">
        <v>34</v>
      </c>
      <c r="B11" s="9" t="s">
        <v>35</v>
      </c>
      <c r="C11" s="13" t="s">
        <v>36</v>
      </c>
      <c r="D11" s="10"/>
      <c r="E11" s="11"/>
      <c r="F11" s="11"/>
      <c r="G11" s="11"/>
      <c r="H11" s="11"/>
      <c r="I11" s="11"/>
      <c r="J11" s="11"/>
      <c r="K11" s="11"/>
      <c r="L11" s="11"/>
      <c r="M11" s="25"/>
      <c r="N11" s="25"/>
      <c r="O11" s="24"/>
    </row>
    <row r="12" spans="1:15" ht="19.5" x14ac:dyDescent="0.2">
      <c r="A12" s="15" t="s">
        <v>37</v>
      </c>
      <c r="B12" s="16" t="s">
        <v>38</v>
      </c>
      <c r="C12" s="15" t="s">
        <v>23</v>
      </c>
      <c r="D12" s="10"/>
      <c r="E12" s="17"/>
      <c r="F12" s="17"/>
      <c r="G12" s="17"/>
      <c r="H12" s="11"/>
      <c r="I12" s="11"/>
      <c r="J12" s="11"/>
      <c r="K12" s="11"/>
      <c r="L12" s="11"/>
      <c r="M12" s="25"/>
      <c r="N12" s="25"/>
      <c r="O12" s="24"/>
    </row>
    <row r="13" spans="1:15" x14ac:dyDescent="0.2">
      <c r="A13" s="15" t="s">
        <v>39</v>
      </c>
      <c r="B13" s="16" t="s">
        <v>40</v>
      </c>
      <c r="C13" s="15" t="s">
        <v>41</v>
      </c>
      <c r="D13" s="10"/>
      <c r="E13" s="17"/>
      <c r="F13" s="17"/>
      <c r="G13" s="17"/>
      <c r="H13" s="11"/>
      <c r="I13" s="11"/>
      <c r="J13" s="11"/>
      <c r="K13" s="11"/>
      <c r="L13" s="11"/>
      <c r="M13" s="25"/>
      <c r="N13" s="25"/>
      <c r="O13" s="24"/>
    </row>
    <row r="14" spans="1:15" ht="12.75" customHeight="1" x14ac:dyDescent="0.2">
      <c r="A14" s="39" t="s">
        <v>42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25"/>
      <c r="N14" s="25"/>
      <c r="O14" s="24"/>
    </row>
    <row r="15" spans="1:15" x14ac:dyDescent="0.2">
      <c r="A15" s="15" t="s">
        <v>43</v>
      </c>
      <c r="B15" s="16" t="s">
        <v>44</v>
      </c>
      <c r="C15" s="15"/>
      <c r="D15" s="42">
        <f>O15*12*C$2</f>
        <v>42998.183999999994</v>
      </c>
      <c r="E15" s="15">
        <v>0.28000000000000003</v>
      </c>
      <c r="F15" s="15">
        <v>0.31</v>
      </c>
      <c r="G15" s="11">
        <f>F15*1.052</f>
        <v>0.32612000000000002</v>
      </c>
      <c r="H15" s="11">
        <f>G15*1.042</f>
        <v>0.33981704000000001</v>
      </c>
      <c r="I15" s="11">
        <f t="shared" ref="I15:I42" si="0">H15*1.0808</f>
        <v>0.36727425683199999</v>
      </c>
      <c r="J15" s="11">
        <f t="shared" ref="J15:J42" si="1">I15*1.036</f>
        <v>0.38049613007795202</v>
      </c>
      <c r="K15" s="11">
        <f t="shared" ref="K15:K42" si="2">J15*1.049</f>
        <v>0.39914044045177166</v>
      </c>
      <c r="L15" s="11">
        <f>K15*1.0913</f>
        <v>0.43558196266501836</v>
      </c>
      <c r="M15" s="25">
        <f>L15*1.1279</f>
        <v>0.49129289568987417</v>
      </c>
      <c r="N15" s="25">
        <f>ROUND(M15*1.0701,2)</f>
        <v>0.53</v>
      </c>
      <c r="O15" s="25">
        <f>ROUND(N15*1.0911,2)</f>
        <v>0.57999999999999996</v>
      </c>
    </row>
    <row r="16" spans="1:15" x14ac:dyDescent="0.2">
      <c r="A16" s="15" t="s">
        <v>45</v>
      </c>
      <c r="B16" s="16" t="s">
        <v>46</v>
      </c>
      <c r="C16" s="15" t="s">
        <v>41</v>
      </c>
      <c r="D16" s="10"/>
      <c r="E16" s="17"/>
      <c r="F16" s="17"/>
      <c r="G16" s="11"/>
      <c r="H16" s="11"/>
      <c r="I16" s="11"/>
      <c r="J16" s="11"/>
      <c r="K16" s="11"/>
      <c r="L16" s="11"/>
      <c r="M16" s="25"/>
      <c r="N16" s="25"/>
      <c r="O16" s="24"/>
    </row>
    <row r="17" spans="1:15" x14ac:dyDescent="0.2">
      <c r="A17" s="15" t="s">
        <v>47</v>
      </c>
      <c r="B17" s="16" t="s">
        <v>48</v>
      </c>
      <c r="C17" s="15" t="s">
        <v>41</v>
      </c>
      <c r="D17" s="10"/>
      <c r="E17" s="17"/>
      <c r="F17" s="17"/>
      <c r="G17" s="11"/>
      <c r="H17" s="11"/>
      <c r="I17" s="11"/>
      <c r="J17" s="11"/>
      <c r="K17" s="11"/>
      <c r="L17" s="11"/>
      <c r="M17" s="25"/>
      <c r="N17" s="25"/>
      <c r="O17" s="24"/>
    </row>
    <row r="18" spans="1:15" x14ac:dyDescent="0.2">
      <c r="A18" s="15" t="s">
        <v>49</v>
      </c>
      <c r="B18" s="16" t="s">
        <v>50</v>
      </c>
      <c r="C18" s="15" t="s">
        <v>41</v>
      </c>
      <c r="D18" s="10"/>
      <c r="E18" s="17"/>
      <c r="F18" s="17"/>
      <c r="G18" s="11"/>
      <c r="H18" s="11"/>
      <c r="I18" s="11"/>
      <c r="J18" s="11"/>
      <c r="K18" s="11"/>
      <c r="L18" s="11"/>
      <c r="M18" s="25"/>
      <c r="N18" s="25"/>
      <c r="O18" s="24"/>
    </row>
    <row r="19" spans="1:15" x14ac:dyDescent="0.2">
      <c r="A19" s="15" t="s">
        <v>51</v>
      </c>
      <c r="B19" s="16" t="s">
        <v>52</v>
      </c>
      <c r="C19" s="15" t="s">
        <v>36</v>
      </c>
      <c r="D19" s="10"/>
      <c r="E19" s="17"/>
      <c r="F19" s="17"/>
      <c r="G19" s="11"/>
      <c r="H19" s="11"/>
      <c r="I19" s="11"/>
      <c r="J19" s="11"/>
      <c r="K19" s="11"/>
      <c r="L19" s="11"/>
      <c r="M19" s="25"/>
      <c r="N19" s="25"/>
      <c r="O19" s="24"/>
    </row>
    <row r="20" spans="1:15" x14ac:dyDescent="0.2">
      <c r="A20" s="15" t="s">
        <v>53</v>
      </c>
      <c r="B20" s="16" t="s">
        <v>54</v>
      </c>
      <c r="C20" s="15" t="s">
        <v>55</v>
      </c>
      <c r="D20" s="10"/>
      <c r="E20" s="17"/>
      <c r="F20" s="17"/>
      <c r="G20" s="11"/>
      <c r="H20" s="11"/>
      <c r="I20" s="11"/>
      <c r="J20" s="11"/>
      <c r="K20" s="11"/>
      <c r="L20" s="11"/>
      <c r="M20" s="25"/>
      <c r="N20" s="25"/>
      <c r="O20" s="24"/>
    </row>
    <row r="21" spans="1:15" ht="19.5" x14ac:dyDescent="0.2">
      <c r="A21" s="15" t="s">
        <v>56</v>
      </c>
      <c r="B21" s="16" t="s">
        <v>57</v>
      </c>
      <c r="C21" s="13" t="s">
        <v>58</v>
      </c>
      <c r="D21" s="10"/>
      <c r="E21" s="17"/>
      <c r="F21" s="17"/>
      <c r="G21" s="11"/>
      <c r="H21" s="11"/>
      <c r="I21" s="11"/>
      <c r="J21" s="11"/>
      <c r="K21" s="11"/>
      <c r="L21" s="11"/>
      <c r="M21" s="25"/>
      <c r="N21" s="25"/>
      <c r="O21" s="24"/>
    </row>
    <row r="22" spans="1:15" ht="12.75" customHeight="1" x14ac:dyDescent="0.2">
      <c r="A22" s="39" t="s">
        <v>59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25"/>
      <c r="N22" s="25"/>
      <c r="O22" s="24"/>
    </row>
    <row r="23" spans="1:15" x14ac:dyDescent="0.2">
      <c r="A23" s="8" t="s">
        <v>60</v>
      </c>
      <c r="B23" s="9" t="s">
        <v>61</v>
      </c>
      <c r="C23" s="9"/>
      <c r="D23" s="42">
        <f>O23*12*C$2</f>
        <v>315814.24799999996</v>
      </c>
      <c r="E23" s="11">
        <v>1.79</v>
      </c>
      <c r="F23" s="11">
        <v>2.0099999999999998</v>
      </c>
      <c r="G23" s="11">
        <f>F23*1.052</f>
        <v>2.1145199999999997</v>
      </c>
      <c r="H23" s="11">
        <f>G23*1.042+0.31</f>
        <v>2.5133298399999999</v>
      </c>
      <c r="I23" s="11">
        <f t="shared" si="0"/>
        <v>2.7164068910719998</v>
      </c>
      <c r="J23" s="11">
        <f t="shared" si="1"/>
        <v>2.8141975391505918</v>
      </c>
      <c r="K23" s="11">
        <f t="shared" si="2"/>
        <v>2.9520932185689706</v>
      </c>
      <c r="L23" s="11">
        <f>K23*1.0913+0.01</f>
        <v>3.231619329424317</v>
      </c>
      <c r="M23" s="25">
        <f>L23*1.1279</f>
        <v>3.6449434416576869</v>
      </c>
      <c r="N23" s="25">
        <f t="shared" ref="N23:N42" si="3">ROUND(M23*1.0701,2)</f>
        <v>3.9</v>
      </c>
      <c r="O23" s="25">
        <f>ROUND(N23*1.0911,2)</f>
        <v>4.26</v>
      </c>
    </row>
    <row r="24" spans="1:15" x14ac:dyDescent="0.2">
      <c r="A24" s="8" t="s">
        <v>62</v>
      </c>
      <c r="B24" s="9" t="s">
        <v>63</v>
      </c>
      <c r="C24" s="9"/>
      <c r="D24" s="10"/>
      <c r="E24" s="11"/>
      <c r="F24" s="11"/>
      <c r="G24" s="11"/>
      <c r="H24" s="11"/>
      <c r="I24" s="11"/>
      <c r="J24" s="11"/>
      <c r="K24" s="11"/>
      <c r="L24" s="11"/>
      <c r="M24" s="25"/>
      <c r="N24" s="25"/>
      <c r="O24" s="24"/>
    </row>
    <row r="25" spans="1:15" ht="19.5" x14ac:dyDescent="0.2">
      <c r="A25" s="18" t="s">
        <v>64</v>
      </c>
      <c r="B25" s="9" t="s">
        <v>65</v>
      </c>
      <c r="C25" s="9" t="s">
        <v>66</v>
      </c>
      <c r="D25" s="10"/>
      <c r="E25" s="11"/>
      <c r="F25" s="11"/>
      <c r="G25" s="11"/>
      <c r="H25" s="11"/>
      <c r="I25" s="11"/>
      <c r="J25" s="11"/>
      <c r="K25" s="11"/>
      <c r="L25" s="11"/>
      <c r="M25" s="25"/>
      <c r="N25" s="25"/>
      <c r="O25" s="24"/>
    </row>
    <row r="26" spans="1:15" ht="19.5" x14ac:dyDescent="0.2">
      <c r="A26" s="8" t="s">
        <v>67</v>
      </c>
      <c r="B26" s="9" t="s">
        <v>68</v>
      </c>
      <c r="C26" s="9" t="s">
        <v>69</v>
      </c>
      <c r="D26" s="10"/>
      <c r="E26" s="11"/>
      <c r="F26" s="11"/>
      <c r="G26" s="11"/>
      <c r="H26" s="11"/>
      <c r="I26" s="11"/>
      <c r="J26" s="11"/>
      <c r="K26" s="11"/>
      <c r="L26" s="11"/>
      <c r="M26" s="25"/>
      <c r="N26" s="25"/>
      <c r="O26" s="24"/>
    </row>
    <row r="27" spans="1:15" ht="19.5" x14ac:dyDescent="0.2">
      <c r="A27" s="8" t="s">
        <v>70</v>
      </c>
      <c r="B27" s="9" t="s">
        <v>71</v>
      </c>
      <c r="C27" s="9" t="s">
        <v>72</v>
      </c>
      <c r="D27" s="10"/>
      <c r="E27" s="11"/>
      <c r="F27" s="11"/>
      <c r="G27" s="11"/>
      <c r="H27" s="11"/>
      <c r="I27" s="11"/>
      <c r="J27" s="11"/>
      <c r="K27" s="11"/>
      <c r="L27" s="11"/>
      <c r="M27" s="25"/>
      <c r="N27" s="25"/>
      <c r="O27" s="24"/>
    </row>
    <row r="28" spans="1:15" ht="19.5" x14ac:dyDescent="0.2">
      <c r="A28" s="8" t="s">
        <v>73</v>
      </c>
      <c r="B28" s="9" t="s">
        <v>74</v>
      </c>
      <c r="C28" s="9" t="s">
        <v>75</v>
      </c>
      <c r="D28" s="10"/>
      <c r="E28" s="11"/>
      <c r="F28" s="11"/>
      <c r="G28" s="11"/>
      <c r="H28" s="11"/>
      <c r="I28" s="11"/>
      <c r="J28" s="11"/>
      <c r="K28" s="11"/>
      <c r="L28" s="11"/>
      <c r="M28" s="25"/>
      <c r="N28" s="25"/>
      <c r="O28" s="24"/>
    </row>
    <row r="29" spans="1:15" ht="19.5" x14ac:dyDescent="0.2">
      <c r="A29" s="8" t="s">
        <v>76</v>
      </c>
      <c r="B29" s="9" t="s">
        <v>77</v>
      </c>
      <c r="C29" s="9" t="s">
        <v>78</v>
      </c>
      <c r="D29" s="10"/>
      <c r="E29" s="11"/>
      <c r="F29" s="11"/>
      <c r="G29" s="11"/>
      <c r="H29" s="11"/>
      <c r="I29" s="11"/>
      <c r="J29" s="11"/>
      <c r="K29" s="11"/>
      <c r="L29" s="11"/>
      <c r="M29" s="25"/>
      <c r="N29" s="25"/>
      <c r="O29" s="24"/>
    </row>
    <row r="30" spans="1:15" x14ac:dyDescent="0.2">
      <c r="A30" s="8" t="s">
        <v>79</v>
      </c>
      <c r="B30" s="9" t="s">
        <v>80</v>
      </c>
      <c r="C30" s="9" t="s">
        <v>81</v>
      </c>
      <c r="D30" s="10"/>
      <c r="E30" s="11"/>
      <c r="F30" s="11"/>
      <c r="G30" s="11"/>
      <c r="H30" s="11"/>
      <c r="I30" s="11"/>
      <c r="J30" s="11"/>
      <c r="K30" s="11"/>
      <c r="L30" s="11"/>
      <c r="M30" s="25"/>
      <c r="N30" s="25"/>
      <c r="O30" s="24"/>
    </row>
    <row r="31" spans="1:15" x14ac:dyDescent="0.2">
      <c r="A31" s="8" t="s">
        <v>82</v>
      </c>
      <c r="B31" s="9" t="s">
        <v>83</v>
      </c>
      <c r="C31" s="9"/>
      <c r="D31" s="10"/>
      <c r="E31" s="11"/>
      <c r="F31" s="11"/>
      <c r="G31" s="11"/>
      <c r="H31" s="11"/>
      <c r="I31" s="11"/>
      <c r="J31" s="11"/>
      <c r="K31" s="11"/>
      <c r="L31" s="11"/>
      <c r="M31" s="25"/>
      <c r="N31" s="25"/>
      <c r="O31" s="24"/>
    </row>
    <row r="32" spans="1:15" x14ac:dyDescent="0.2">
      <c r="A32" s="8" t="s">
        <v>84</v>
      </c>
      <c r="B32" s="9" t="s">
        <v>85</v>
      </c>
      <c r="C32" s="9" t="s">
        <v>86</v>
      </c>
      <c r="D32" s="10"/>
      <c r="E32" s="11"/>
      <c r="F32" s="11"/>
      <c r="G32" s="11"/>
      <c r="H32" s="11"/>
      <c r="I32" s="11"/>
      <c r="J32" s="11"/>
      <c r="K32" s="11"/>
      <c r="L32" s="11"/>
      <c r="M32" s="25"/>
      <c r="N32" s="25"/>
      <c r="O32" s="24"/>
    </row>
    <row r="33" spans="1:15" ht="19.5" x14ac:dyDescent="0.2">
      <c r="A33" s="8" t="s">
        <v>87</v>
      </c>
      <c r="B33" s="9" t="s">
        <v>88</v>
      </c>
      <c r="C33" s="9" t="s">
        <v>89</v>
      </c>
      <c r="D33" s="10"/>
      <c r="E33" s="11"/>
      <c r="F33" s="11"/>
      <c r="G33" s="11"/>
      <c r="H33" s="11"/>
      <c r="I33" s="11"/>
      <c r="J33" s="11"/>
      <c r="K33" s="11"/>
      <c r="L33" s="11"/>
      <c r="M33" s="25"/>
      <c r="N33" s="25"/>
      <c r="O33" s="24"/>
    </row>
    <row r="34" spans="1:15" ht="19.5" x14ac:dyDescent="0.2">
      <c r="A34" s="8" t="s">
        <v>90</v>
      </c>
      <c r="B34" s="9" t="s">
        <v>91</v>
      </c>
      <c r="C34" s="9" t="s">
        <v>92</v>
      </c>
      <c r="D34" s="10"/>
      <c r="E34" s="11"/>
      <c r="F34" s="11"/>
      <c r="G34" s="11"/>
      <c r="H34" s="11"/>
      <c r="I34" s="11"/>
      <c r="J34" s="11"/>
      <c r="K34" s="11"/>
      <c r="L34" s="11"/>
      <c r="M34" s="25"/>
      <c r="N34" s="25"/>
      <c r="O34" s="24"/>
    </row>
    <row r="35" spans="1:15" x14ac:dyDescent="0.2">
      <c r="A35" s="8" t="s">
        <v>93</v>
      </c>
      <c r="B35" s="9" t="s">
        <v>80</v>
      </c>
      <c r="C35" s="9" t="s">
        <v>81</v>
      </c>
      <c r="D35" s="10"/>
      <c r="E35" s="11"/>
      <c r="F35" s="11"/>
      <c r="G35" s="11"/>
      <c r="H35" s="11"/>
      <c r="I35" s="11"/>
      <c r="J35" s="11"/>
      <c r="K35" s="11"/>
      <c r="L35" s="11"/>
      <c r="M35" s="25"/>
      <c r="N35" s="25"/>
      <c r="O35" s="24"/>
    </row>
    <row r="36" spans="1:15" x14ac:dyDescent="0.2">
      <c r="A36" s="8" t="s">
        <v>94</v>
      </c>
      <c r="B36" s="9" t="s">
        <v>95</v>
      </c>
      <c r="C36" s="9" t="s">
        <v>86</v>
      </c>
      <c r="D36" s="10"/>
      <c r="E36" s="11"/>
      <c r="F36" s="11"/>
      <c r="G36" s="11"/>
      <c r="H36" s="11"/>
      <c r="I36" s="11"/>
      <c r="J36" s="11"/>
      <c r="K36" s="11"/>
      <c r="L36" s="11"/>
      <c r="M36" s="25"/>
      <c r="N36" s="25"/>
      <c r="O36" s="24"/>
    </row>
    <row r="37" spans="1:15" x14ac:dyDescent="0.2">
      <c r="A37" s="18" t="s">
        <v>96</v>
      </c>
      <c r="B37" s="9" t="s">
        <v>97</v>
      </c>
      <c r="C37" s="9" t="s">
        <v>86</v>
      </c>
      <c r="D37" s="10"/>
      <c r="E37" s="11"/>
      <c r="F37" s="11"/>
      <c r="G37" s="11"/>
      <c r="H37" s="11"/>
      <c r="I37" s="11"/>
      <c r="J37" s="11"/>
      <c r="K37" s="11"/>
      <c r="L37" s="11"/>
      <c r="M37" s="25"/>
      <c r="N37" s="25"/>
      <c r="O37" s="24"/>
    </row>
    <row r="38" spans="1:15" x14ac:dyDescent="0.2">
      <c r="A38" s="18" t="s">
        <v>98</v>
      </c>
      <c r="B38" s="9" t="s">
        <v>99</v>
      </c>
      <c r="C38" s="9"/>
      <c r="D38" s="10"/>
      <c r="E38" s="11"/>
      <c r="F38" s="11"/>
      <c r="G38" s="11"/>
      <c r="H38" s="11"/>
      <c r="I38" s="11"/>
      <c r="J38" s="11"/>
      <c r="K38" s="11"/>
      <c r="L38" s="11"/>
      <c r="M38" s="25"/>
      <c r="N38" s="25"/>
      <c r="O38" s="24"/>
    </row>
    <row r="39" spans="1:15" ht="19.5" x14ac:dyDescent="0.2">
      <c r="A39" s="8" t="s">
        <v>100</v>
      </c>
      <c r="B39" s="9" t="s">
        <v>101</v>
      </c>
      <c r="C39" s="9" t="s">
        <v>102</v>
      </c>
      <c r="D39" s="10"/>
      <c r="E39" s="11"/>
      <c r="F39" s="11"/>
      <c r="G39" s="11"/>
      <c r="H39" s="11"/>
      <c r="I39" s="11"/>
      <c r="J39" s="11"/>
      <c r="K39" s="11"/>
      <c r="L39" s="11"/>
      <c r="M39" s="25"/>
      <c r="N39" s="25"/>
      <c r="O39" s="24"/>
    </row>
    <row r="40" spans="1:15" x14ac:dyDescent="0.2">
      <c r="A40" s="8" t="s">
        <v>103</v>
      </c>
      <c r="B40" s="9" t="s">
        <v>104</v>
      </c>
      <c r="C40" s="9" t="s">
        <v>105</v>
      </c>
      <c r="D40" s="42">
        <f>O40*12*C$2</f>
        <v>21499.091999999997</v>
      </c>
      <c r="E40" s="11">
        <v>0.14000000000000001</v>
      </c>
      <c r="F40" s="11">
        <v>0.16</v>
      </c>
      <c r="G40" s="11">
        <f>F40*1.052</f>
        <v>0.16832</v>
      </c>
      <c r="H40" s="11">
        <f>G40*1.042</f>
        <v>0.17538944000000001</v>
      </c>
      <c r="I40" s="11">
        <f t="shared" si="0"/>
        <v>0.18956090675199999</v>
      </c>
      <c r="J40" s="11">
        <f t="shared" si="1"/>
        <v>0.19638509939507201</v>
      </c>
      <c r="K40" s="11">
        <f t="shared" si="2"/>
        <v>0.20600796926543052</v>
      </c>
      <c r="L40" s="11">
        <f>K40*1.0913</f>
        <v>0.22481649685936431</v>
      </c>
      <c r="M40" s="25">
        <f>L40*1.1279</f>
        <v>0.253570526807677</v>
      </c>
      <c r="N40" s="25">
        <f>ROUND(M40*1.0701,2)</f>
        <v>0.27</v>
      </c>
      <c r="O40" s="25">
        <f>ROUND(N40*1.0911,2)</f>
        <v>0.28999999999999998</v>
      </c>
    </row>
    <row r="41" spans="1:15" ht="12.75" customHeight="1" x14ac:dyDescent="0.2">
      <c r="A41" s="39" t="s">
        <v>106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25"/>
      <c r="N41" s="25"/>
      <c r="O41" s="24"/>
    </row>
    <row r="42" spans="1:15" ht="18" x14ac:dyDescent="0.2">
      <c r="A42" s="12" t="s">
        <v>107</v>
      </c>
      <c r="B42" s="19" t="s">
        <v>108</v>
      </c>
      <c r="C42" s="12"/>
      <c r="D42" s="42">
        <f>O42*12*C$2</f>
        <v>309883.46399999998</v>
      </c>
      <c r="E42" s="20">
        <v>2.0099999999999998</v>
      </c>
      <c r="F42" s="20">
        <v>2.2599999999999998</v>
      </c>
      <c r="G42" s="11">
        <f>F42*1.052</f>
        <v>2.3775200000000001</v>
      </c>
      <c r="H42" s="11">
        <f>G42*1.042</f>
        <v>2.4773758400000001</v>
      </c>
      <c r="I42" s="11">
        <f t="shared" si="0"/>
        <v>2.6775478078720001</v>
      </c>
      <c r="J42" s="11">
        <f t="shared" si="1"/>
        <v>2.7739395289553923</v>
      </c>
      <c r="K42" s="11">
        <f t="shared" si="2"/>
        <v>2.9098625658742066</v>
      </c>
      <c r="L42" s="11">
        <f>K42*1.0913</f>
        <v>3.1755330181385215</v>
      </c>
      <c r="M42" s="25">
        <f>L42*1.1279</f>
        <v>3.581683691158438</v>
      </c>
      <c r="N42" s="25">
        <f t="shared" si="3"/>
        <v>3.83</v>
      </c>
      <c r="O42" s="25">
        <f>ROUND(N42*1.0911,2)</f>
        <v>4.18</v>
      </c>
    </row>
    <row r="43" spans="1:15" ht="23.25" customHeight="1" x14ac:dyDescent="0.2">
      <c r="A43" s="12" t="s">
        <v>109</v>
      </c>
      <c r="B43" s="19" t="s">
        <v>110</v>
      </c>
      <c r="C43" s="12"/>
      <c r="D43" s="10"/>
      <c r="E43" s="12"/>
      <c r="F43" s="21"/>
      <c r="G43" s="11"/>
      <c r="H43" s="11"/>
      <c r="I43" s="11"/>
      <c r="J43" s="11"/>
      <c r="K43" s="11"/>
      <c r="L43" s="11"/>
      <c r="M43" s="25"/>
      <c r="N43" s="25"/>
      <c r="O43" s="24"/>
    </row>
    <row r="44" spans="1:15" s="2" customFormat="1" x14ac:dyDescent="0.2">
      <c r="A44" s="22" t="s">
        <v>111</v>
      </c>
      <c r="B44" s="23" t="s">
        <v>112</v>
      </c>
      <c r="C44" s="22" t="s">
        <v>113</v>
      </c>
      <c r="D44" s="10"/>
      <c r="E44" s="9"/>
      <c r="F44" s="9"/>
      <c r="G44" s="11"/>
      <c r="H44" s="11"/>
      <c r="I44" s="11"/>
      <c r="J44" s="11"/>
      <c r="K44" s="11"/>
      <c r="L44" s="11"/>
      <c r="M44" s="25"/>
      <c r="N44" s="25"/>
      <c r="O44" s="37"/>
    </row>
    <row r="45" spans="1:15" s="2" customFormat="1" x14ac:dyDescent="0.2">
      <c r="A45" s="22" t="s">
        <v>114</v>
      </c>
      <c r="B45" s="23" t="s">
        <v>115</v>
      </c>
      <c r="C45" s="22" t="s">
        <v>31</v>
      </c>
      <c r="D45" s="10"/>
      <c r="E45" s="9"/>
      <c r="F45" s="9"/>
      <c r="G45" s="11"/>
      <c r="H45" s="11"/>
      <c r="I45" s="11"/>
      <c r="J45" s="11"/>
      <c r="K45" s="11"/>
      <c r="L45" s="11"/>
      <c r="M45" s="25"/>
      <c r="N45" s="25"/>
      <c r="O45" s="37"/>
    </row>
    <row r="46" spans="1:15" ht="12.75" customHeight="1" x14ac:dyDescent="0.2">
      <c r="A46" s="12" t="s">
        <v>116</v>
      </c>
      <c r="B46" s="19" t="s">
        <v>117</v>
      </c>
      <c r="C46" s="12"/>
      <c r="D46" s="10"/>
      <c r="E46" s="12"/>
      <c r="F46" s="21"/>
      <c r="G46" s="11"/>
      <c r="H46" s="11"/>
      <c r="I46" s="11"/>
      <c r="J46" s="11"/>
      <c r="K46" s="11"/>
      <c r="L46" s="11"/>
      <c r="M46" s="25"/>
      <c r="N46" s="25"/>
      <c r="O46" s="24"/>
    </row>
    <row r="47" spans="1:15" s="2" customFormat="1" x14ac:dyDescent="0.2">
      <c r="A47" s="22" t="s">
        <v>118</v>
      </c>
      <c r="B47" s="23" t="s">
        <v>119</v>
      </c>
      <c r="C47" s="22" t="s">
        <v>26</v>
      </c>
      <c r="D47" s="10"/>
      <c r="E47" s="9"/>
      <c r="F47" s="9"/>
      <c r="G47" s="11"/>
      <c r="H47" s="11"/>
      <c r="I47" s="11"/>
      <c r="J47" s="11"/>
      <c r="K47" s="11"/>
      <c r="L47" s="11"/>
      <c r="M47" s="25"/>
      <c r="N47" s="25"/>
      <c r="O47" s="37"/>
    </row>
    <row r="48" spans="1:15" s="2" customFormat="1" ht="19.5" x14ac:dyDescent="0.2">
      <c r="A48" s="22" t="s">
        <v>120</v>
      </c>
      <c r="B48" s="23" t="s">
        <v>121</v>
      </c>
      <c r="C48" s="22" t="s">
        <v>58</v>
      </c>
      <c r="D48" s="10"/>
      <c r="E48" s="9"/>
      <c r="F48" s="9"/>
      <c r="G48" s="11"/>
      <c r="H48" s="11"/>
      <c r="I48" s="11"/>
      <c r="J48" s="11"/>
      <c r="K48" s="11"/>
      <c r="L48" s="11"/>
      <c r="M48" s="25"/>
      <c r="N48" s="25"/>
      <c r="O48" s="37"/>
    </row>
    <row r="49" spans="1:15" s="2" customFormat="1" ht="19.5" x14ac:dyDescent="0.2">
      <c r="A49" s="22" t="s">
        <v>122</v>
      </c>
      <c r="B49" s="23" t="s">
        <v>123</v>
      </c>
      <c r="C49" s="22" t="s">
        <v>58</v>
      </c>
      <c r="D49" s="10"/>
      <c r="E49" s="9"/>
      <c r="F49" s="9"/>
      <c r="G49" s="11"/>
      <c r="H49" s="11"/>
      <c r="I49" s="11"/>
      <c r="J49" s="11"/>
      <c r="K49" s="11"/>
      <c r="L49" s="11"/>
      <c r="M49" s="25"/>
      <c r="N49" s="25"/>
      <c r="O49" s="37"/>
    </row>
    <row r="50" spans="1:15" s="2" customFormat="1" ht="18.75" customHeight="1" x14ac:dyDescent="0.2">
      <c r="A50" s="22" t="s">
        <v>124</v>
      </c>
      <c r="B50" s="23" t="s">
        <v>125</v>
      </c>
      <c r="C50" s="22" t="s">
        <v>58</v>
      </c>
      <c r="D50" s="10"/>
      <c r="E50" s="9"/>
      <c r="F50" s="9"/>
      <c r="G50" s="11"/>
      <c r="H50" s="11"/>
      <c r="I50" s="11"/>
      <c r="J50" s="11"/>
      <c r="K50" s="11"/>
      <c r="L50" s="11"/>
      <c r="M50" s="25"/>
      <c r="N50" s="25"/>
      <c r="O50" s="37"/>
    </row>
    <row r="51" spans="1:15" s="2" customFormat="1" ht="19.5" x14ac:dyDescent="0.2">
      <c r="A51" s="22" t="s">
        <v>126</v>
      </c>
      <c r="B51" s="23" t="s">
        <v>127</v>
      </c>
      <c r="C51" s="22" t="s">
        <v>58</v>
      </c>
      <c r="D51" s="10"/>
      <c r="E51" s="9"/>
      <c r="F51" s="9"/>
      <c r="G51" s="11"/>
      <c r="H51" s="11"/>
      <c r="I51" s="11"/>
      <c r="J51" s="11"/>
      <c r="K51" s="11"/>
      <c r="L51" s="11"/>
      <c r="M51" s="25"/>
      <c r="N51" s="25"/>
      <c r="O51" s="37"/>
    </row>
    <row r="52" spans="1:15" ht="21.75" customHeight="1" x14ac:dyDescent="0.2">
      <c r="A52" s="12" t="s">
        <v>128</v>
      </c>
      <c r="B52" s="19" t="s">
        <v>129</v>
      </c>
      <c r="C52" s="12"/>
      <c r="D52" s="10"/>
      <c r="E52" s="12"/>
      <c r="F52" s="21"/>
      <c r="G52" s="11"/>
      <c r="H52" s="11"/>
      <c r="I52" s="11"/>
      <c r="J52" s="11"/>
      <c r="K52" s="11"/>
      <c r="L52" s="11"/>
      <c r="M52" s="25"/>
      <c r="N52" s="25"/>
      <c r="O52" s="24"/>
    </row>
    <row r="53" spans="1:15" s="2" customFormat="1" x14ac:dyDescent="0.2">
      <c r="A53" s="22" t="s">
        <v>130</v>
      </c>
      <c r="B53" s="23" t="s">
        <v>131</v>
      </c>
      <c r="C53" s="22" t="s">
        <v>132</v>
      </c>
      <c r="D53" s="10"/>
      <c r="E53" s="9"/>
      <c r="F53" s="9"/>
      <c r="G53" s="11"/>
      <c r="H53" s="11"/>
      <c r="I53" s="11"/>
      <c r="J53" s="11"/>
      <c r="K53" s="11"/>
      <c r="L53" s="11"/>
      <c r="M53" s="25"/>
      <c r="N53" s="25"/>
      <c r="O53" s="37"/>
    </row>
    <row r="54" spans="1:15" s="2" customFormat="1" x14ac:dyDescent="0.2">
      <c r="A54" s="22" t="s">
        <v>133</v>
      </c>
      <c r="B54" s="23" t="s">
        <v>134</v>
      </c>
      <c r="C54" s="22" t="s">
        <v>132</v>
      </c>
      <c r="D54" s="10"/>
      <c r="E54" s="9"/>
      <c r="F54" s="9"/>
      <c r="G54" s="11"/>
      <c r="H54" s="11"/>
      <c r="I54" s="11"/>
      <c r="J54" s="11"/>
      <c r="K54" s="11"/>
      <c r="L54" s="11"/>
      <c r="M54" s="25"/>
      <c r="N54" s="25"/>
      <c r="O54" s="37"/>
    </row>
    <row r="55" spans="1:15" s="2" customFormat="1" ht="16.5" customHeight="1" x14ac:dyDescent="0.2">
      <c r="A55" s="22" t="s">
        <v>135</v>
      </c>
      <c r="B55" s="23" t="s">
        <v>136</v>
      </c>
      <c r="C55" s="22" t="s">
        <v>58</v>
      </c>
      <c r="D55" s="10"/>
      <c r="E55" s="9"/>
      <c r="F55" s="9"/>
      <c r="G55" s="11"/>
      <c r="H55" s="11"/>
      <c r="I55" s="11"/>
      <c r="J55" s="11"/>
      <c r="K55" s="11"/>
      <c r="L55" s="11"/>
      <c r="M55" s="25"/>
      <c r="N55" s="25"/>
      <c r="O55" s="37"/>
    </row>
    <row r="56" spans="1:15" s="2" customFormat="1" ht="19.5" x14ac:dyDescent="0.2">
      <c r="A56" s="22" t="s">
        <v>137</v>
      </c>
      <c r="B56" s="23" t="s">
        <v>138</v>
      </c>
      <c r="C56" s="22" t="s">
        <v>58</v>
      </c>
      <c r="D56" s="10"/>
      <c r="E56" s="9"/>
      <c r="F56" s="9"/>
      <c r="G56" s="11"/>
      <c r="H56" s="11"/>
      <c r="I56" s="11"/>
      <c r="J56" s="11"/>
      <c r="K56" s="11"/>
      <c r="L56" s="11"/>
      <c r="M56" s="25"/>
      <c r="N56" s="25"/>
      <c r="O56" s="37"/>
    </row>
    <row r="57" spans="1:15" s="2" customFormat="1" ht="19.5" x14ac:dyDescent="0.2">
      <c r="A57" s="22" t="s">
        <v>139</v>
      </c>
      <c r="B57" s="23" t="s">
        <v>140</v>
      </c>
      <c r="C57" s="22" t="s">
        <v>58</v>
      </c>
      <c r="D57" s="10"/>
      <c r="E57" s="9"/>
      <c r="F57" s="9"/>
      <c r="G57" s="11"/>
      <c r="H57" s="11"/>
      <c r="I57" s="11"/>
      <c r="J57" s="11"/>
      <c r="K57" s="11"/>
      <c r="L57" s="11"/>
      <c r="M57" s="25"/>
      <c r="N57" s="25"/>
      <c r="O57" s="37"/>
    </row>
    <row r="58" spans="1:15" s="2" customFormat="1" ht="19.5" x14ac:dyDescent="0.2">
      <c r="A58" s="22" t="s">
        <v>141</v>
      </c>
      <c r="B58" s="23" t="s">
        <v>142</v>
      </c>
      <c r="C58" s="22" t="s">
        <v>58</v>
      </c>
      <c r="D58" s="10"/>
      <c r="E58" s="9"/>
      <c r="F58" s="9"/>
      <c r="G58" s="11"/>
      <c r="H58" s="11"/>
      <c r="I58" s="11"/>
      <c r="J58" s="11"/>
      <c r="K58" s="11"/>
      <c r="L58" s="11"/>
      <c r="M58" s="25"/>
      <c r="N58" s="25"/>
      <c r="O58" s="37"/>
    </row>
    <row r="59" spans="1:15" s="2" customFormat="1" x14ac:dyDescent="0.2">
      <c r="A59" s="22" t="s">
        <v>143</v>
      </c>
      <c r="B59" s="23" t="s">
        <v>144</v>
      </c>
      <c r="C59" s="22" t="s">
        <v>26</v>
      </c>
      <c r="D59" s="10"/>
      <c r="E59" s="9"/>
      <c r="F59" s="9"/>
      <c r="G59" s="11"/>
      <c r="H59" s="11"/>
      <c r="I59" s="11"/>
      <c r="J59" s="11"/>
      <c r="K59" s="11"/>
      <c r="L59" s="11"/>
      <c r="M59" s="25"/>
      <c r="N59" s="25"/>
      <c r="O59" s="37"/>
    </row>
    <row r="60" spans="1:15" s="2" customFormat="1" x14ac:dyDescent="0.2">
      <c r="A60" s="22" t="s">
        <v>145</v>
      </c>
      <c r="B60" s="23" t="s">
        <v>146</v>
      </c>
      <c r="C60" s="22" t="s">
        <v>132</v>
      </c>
      <c r="D60" s="10"/>
      <c r="E60" s="9"/>
      <c r="F60" s="9"/>
      <c r="G60" s="11"/>
      <c r="H60" s="11"/>
      <c r="I60" s="11"/>
      <c r="J60" s="11"/>
      <c r="K60" s="11"/>
      <c r="L60" s="11"/>
      <c r="M60" s="25"/>
      <c r="N60" s="25"/>
      <c r="O60" s="37"/>
    </row>
    <row r="61" spans="1:15" s="2" customFormat="1" x14ac:dyDescent="0.2">
      <c r="A61" s="22" t="s">
        <v>147</v>
      </c>
      <c r="B61" s="23" t="s">
        <v>148</v>
      </c>
      <c r="C61" s="22" t="s">
        <v>26</v>
      </c>
      <c r="D61" s="10"/>
      <c r="E61" s="9"/>
      <c r="F61" s="9"/>
      <c r="G61" s="11"/>
      <c r="H61" s="11"/>
      <c r="I61" s="11"/>
      <c r="J61" s="11"/>
      <c r="K61" s="11"/>
      <c r="L61" s="11"/>
      <c r="M61" s="25"/>
      <c r="N61" s="25"/>
      <c r="O61" s="37"/>
    </row>
    <row r="62" spans="1:15" ht="12.75" customHeight="1" x14ac:dyDescent="0.2">
      <c r="A62" s="12" t="s">
        <v>149</v>
      </c>
      <c r="B62" s="19" t="s">
        <v>150</v>
      </c>
      <c r="C62" s="12"/>
      <c r="D62" s="10"/>
      <c r="E62" s="12"/>
      <c r="F62" s="21"/>
      <c r="G62" s="11"/>
      <c r="H62" s="11"/>
      <c r="I62" s="11"/>
      <c r="J62" s="11"/>
      <c r="K62" s="11"/>
      <c r="L62" s="11"/>
      <c r="M62" s="25"/>
      <c r="N62" s="25"/>
      <c r="O62" s="24"/>
    </row>
    <row r="63" spans="1:15" s="2" customFormat="1" ht="19.5" x14ac:dyDescent="0.2">
      <c r="A63" s="22" t="s">
        <v>151</v>
      </c>
      <c r="B63" s="23" t="s">
        <v>152</v>
      </c>
      <c r="C63" s="22" t="s">
        <v>58</v>
      </c>
      <c r="D63" s="10"/>
      <c r="E63" s="22"/>
      <c r="F63" s="22"/>
      <c r="G63" s="11"/>
      <c r="H63" s="11"/>
      <c r="I63" s="11"/>
      <c r="J63" s="11"/>
      <c r="K63" s="11"/>
      <c r="L63" s="11"/>
      <c r="M63" s="25"/>
      <c r="N63" s="25"/>
      <c r="O63" s="37"/>
    </row>
    <row r="64" spans="1:15" s="2" customFormat="1" ht="12" customHeight="1" x14ac:dyDescent="0.2">
      <c r="A64" s="22" t="s">
        <v>153</v>
      </c>
      <c r="B64" s="23" t="s">
        <v>154</v>
      </c>
      <c r="C64" s="22" t="s">
        <v>132</v>
      </c>
      <c r="D64" s="10"/>
      <c r="E64" s="22"/>
      <c r="F64" s="22"/>
      <c r="G64" s="11"/>
      <c r="H64" s="11"/>
      <c r="I64" s="11"/>
      <c r="J64" s="11"/>
      <c r="K64" s="11"/>
      <c r="L64" s="11"/>
      <c r="M64" s="25"/>
      <c r="N64" s="25"/>
      <c r="O64" s="37"/>
    </row>
    <row r="65" spans="1:15" s="2" customFormat="1" ht="19.5" x14ac:dyDescent="0.2">
      <c r="A65" s="22" t="s">
        <v>155</v>
      </c>
      <c r="B65" s="23" t="s">
        <v>156</v>
      </c>
      <c r="C65" s="22" t="s">
        <v>58</v>
      </c>
      <c r="D65" s="10"/>
      <c r="E65" s="22"/>
      <c r="F65" s="22"/>
      <c r="G65" s="11"/>
      <c r="H65" s="11"/>
      <c r="I65" s="11"/>
      <c r="J65" s="11"/>
      <c r="K65" s="11"/>
      <c r="L65" s="11"/>
      <c r="M65" s="25"/>
      <c r="N65" s="25"/>
      <c r="O65" s="37"/>
    </row>
    <row r="66" spans="1:15" s="2" customFormat="1" x14ac:dyDescent="0.2">
      <c r="A66" s="22" t="s">
        <v>157</v>
      </c>
      <c r="B66" s="23" t="s">
        <v>158</v>
      </c>
      <c r="C66" s="22" t="s">
        <v>132</v>
      </c>
      <c r="D66" s="10"/>
      <c r="E66" s="22"/>
      <c r="F66" s="22"/>
      <c r="G66" s="11"/>
      <c r="H66" s="11"/>
      <c r="I66" s="11"/>
      <c r="J66" s="11"/>
      <c r="K66" s="11"/>
      <c r="L66" s="11"/>
      <c r="M66" s="25"/>
      <c r="N66" s="25"/>
      <c r="O66" s="37"/>
    </row>
    <row r="67" spans="1:15" s="2" customFormat="1" x14ac:dyDescent="0.2">
      <c r="A67" s="22" t="s">
        <v>159</v>
      </c>
      <c r="B67" s="23" t="s">
        <v>160</v>
      </c>
      <c r="C67" s="22" t="s">
        <v>105</v>
      </c>
      <c r="D67" s="10"/>
      <c r="E67" s="22"/>
      <c r="F67" s="22"/>
      <c r="G67" s="11"/>
      <c r="H67" s="11"/>
      <c r="I67" s="11"/>
      <c r="J67" s="11"/>
      <c r="K67" s="11"/>
      <c r="L67" s="11"/>
      <c r="M67" s="25"/>
      <c r="N67" s="25"/>
      <c r="O67" s="37"/>
    </row>
    <row r="68" spans="1:15" s="2" customFormat="1" ht="19.5" x14ac:dyDescent="0.2">
      <c r="A68" s="22" t="s">
        <v>161</v>
      </c>
      <c r="B68" s="23" t="s">
        <v>162</v>
      </c>
      <c r="C68" s="22" t="s">
        <v>58</v>
      </c>
      <c r="D68" s="10"/>
      <c r="E68" s="22"/>
      <c r="F68" s="22"/>
      <c r="G68" s="11"/>
      <c r="H68" s="11"/>
      <c r="I68" s="11"/>
      <c r="J68" s="11"/>
      <c r="K68" s="11"/>
      <c r="L68" s="11"/>
      <c r="M68" s="25"/>
      <c r="N68" s="25"/>
      <c r="O68" s="37"/>
    </row>
    <row r="69" spans="1:15" s="2" customFormat="1" x14ac:dyDescent="0.2">
      <c r="A69" s="22" t="s">
        <v>163</v>
      </c>
      <c r="B69" s="23" t="s">
        <v>164</v>
      </c>
      <c r="C69" s="22" t="s">
        <v>132</v>
      </c>
      <c r="D69" s="10"/>
      <c r="E69" s="22"/>
      <c r="F69" s="22"/>
      <c r="G69" s="11"/>
      <c r="H69" s="11"/>
      <c r="I69" s="11"/>
      <c r="J69" s="11"/>
      <c r="K69" s="11"/>
      <c r="L69" s="11"/>
      <c r="M69" s="25"/>
      <c r="N69" s="25"/>
      <c r="O69" s="37"/>
    </row>
    <row r="70" spans="1:15" ht="17.25" customHeight="1" x14ac:dyDescent="0.2">
      <c r="A70" s="39" t="s">
        <v>165</v>
      </c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25"/>
      <c r="N70" s="25"/>
      <c r="O70" s="24"/>
    </row>
    <row r="71" spans="1:15" ht="18" x14ac:dyDescent="0.2">
      <c r="A71" s="12" t="s">
        <v>166</v>
      </c>
      <c r="B71" s="19" t="s">
        <v>167</v>
      </c>
      <c r="C71" s="12"/>
      <c r="D71" s="42">
        <f>O71*12*C$2</f>
        <v>197198.568</v>
      </c>
      <c r="E71" s="20">
        <v>1.28</v>
      </c>
      <c r="F71" s="20">
        <v>1.44</v>
      </c>
      <c r="G71" s="11">
        <f>F71*1.052</f>
        <v>1.51488</v>
      </c>
      <c r="H71" s="11">
        <f>G71*1.042</f>
        <v>1.5785049600000001</v>
      </c>
      <c r="I71" s="11">
        <f t="shared" ref="I71:I103" si="4">H71*1.0808</f>
        <v>1.706048160768</v>
      </c>
      <c r="J71" s="11">
        <f t="shared" ref="J71:J103" si="5">I71*1.036</f>
        <v>1.7674658945556481</v>
      </c>
      <c r="K71" s="11">
        <f t="shared" ref="K71:K104" si="6">J71*1.049</f>
        <v>1.8540717233888746</v>
      </c>
      <c r="L71" s="11">
        <f>SUM(L73:L94)</f>
        <v>2.0233484717342791</v>
      </c>
      <c r="M71" s="25">
        <f>L71*1.1279</f>
        <v>2.2821347412690933</v>
      </c>
      <c r="N71" s="25">
        <f t="shared" ref="N71:N99" si="7">ROUND(M71*1.0701,2)</f>
        <v>2.44</v>
      </c>
      <c r="O71" s="25">
        <f>ROUND(N71*1.0911,2)</f>
        <v>2.66</v>
      </c>
    </row>
    <row r="72" spans="1:15" ht="12.75" customHeight="1" x14ac:dyDescent="0.2">
      <c r="A72" s="12" t="s">
        <v>168</v>
      </c>
      <c r="B72" s="19" t="s">
        <v>169</v>
      </c>
      <c r="C72" s="12"/>
      <c r="D72" s="42"/>
      <c r="E72" s="12"/>
      <c r="F72" s="21"/>
      <c r="G72" s="11"/>
      <c r="H72" s="11"/>
      <c r="I72" s="11"/>
      <c r="J72" s="11"/>
      <c r="K72" s="11"/>
      <c r="L72" s="11"/>
      <c r="M72" s="25"/>
      <c r="N72" s="25"/>
      <c r="O72" s="24"/>
    </row>
    <row r="73" spans="1:15" s="2" customFormat="1" x14ac:dyDescent="0.2">
      <c r="A73" s="22" t="s">
        <v>170</v>
      </c>
      <c r="B73" s="27" t="s">
        <v>171</v>
      </c>
      <c r="C73" s="22" t="s">
        <v>132</v>
      </c>
      <c r="D73" s="42">
        <f>O73*12*C$2</f>
        <v>6672.1319999999996</v>
      </c>
      <c r="E73" s="10">
        <v>4.1000000000000002E-2</v>
      </c>
      <c r="F73" s="10">
        <v>0.05</v>
      </c>
      <c r="G73" s="11">
        <f>F73*1.052</f>
        <v>5.2600000000000008E-2</v>
      </c>
      <c r="H73" s="11">
        <f>G73*1.042</f>
        <v>5.4809200000000009E-2</v>
      </c>
      <c r="I73" s="11">
        <f t="shared" si="4"/>
        <v>5.9237783360000011E-2</v>
      </c>
      <c r="J73" s="11">
        <f t="shared" si="5"/>
        <v>6.1370343560960015E-2</v>
      </c>
      <c r="K73" s="11">
        <f t="shared" si="6"/>
        <v>6.4377490395447046E-2</v>
      </c>
      <c r="L73" s="11">
        <f>K73*1.0913</f>
        <v>7.0255155268551361E-2</v>
      </c>
      <c r="M73" s="25">
        <f>L73*1.1279</f>
        <v>7.9240789627399069E-2</v>
      </c>
      <c r="N73" s="25">
        <f t="shared" si="7"/>
        <v>0.08</v>
      </c>
      <c r="O73" s="25">
        <f>ROUND(N73*1.0911,2)</f>
        <v>0.09</v>
      </c>
    </row>
    <row r="74" spans="1:15" s="2" customFormat="1" x14ac:dyDescent="0.2">
      <c r="A74" s="22" t="s">
        <v>172</v>
      </c>
      <c r="B74" s="27" t="s">
        <v>173</v>
      </c>
      <c r="C74" s="22" t="s">
        <v>132</v>
      </c>
      <c r="D74" s="42">
        <f>O74*12*C$2</f>
        <v>6672.1319999999996</v>
      </c>
      <c r="E74" s="10">
        <v>4.2000000000000003E-2</v>
      </c>
      <c r="F74" s="10">
        <v>0.05</v>
      </c>
      <c r="G74" s="11">
        <f>F74*1.052</f>
        <v>5.2600000000000008E-2</v>
      </c>
      <c r="H74" s="11">
        <f>G74*1.042</f>
        <v>5.4809200000000009E-2</v>
      </c>
      <c r="I74" s="11">
        <f t="shared" si="4"/>
        <v>5.9237783360000011E-2</v>
      </c>
      <c r="J74" s="11">
        <f t="shared" si="5"/>
        <v>6.1370343560960015E-2</v>
      </c>
      <c r="K74" s="11">
        <f t="shared" si="6"/>
        <v>6.4377490395447046E-2</v>
      </c>
      <c r="L74" s="11">
        <f t="shared" ref="L74:L80" si="8">K74*1.0913</f>
        <v>7.0255155268551361E-2</v>
      </c>
      <c r="M74" s="25">
        <f t="shared" ref="M74:M101" si="9">L74*1.1279</f>
        <v>7.9240789627399069E-2</v>
      </c>
      <c r="N74" s="25">
        <f t="shared" si="7"/>
        <v>0.08</v>
      </c>
      <c r="O74" s="25">
        <f>ROUND(N74*1.0911,2)</f>
        <v>0.09</v>
      </c>
    </row>
    <row r="75" spans="1:15" ht="12.75" customHeight="1" x14ac:dyDescent="0.2">
      <c r="A75" s="12" t="s">
        <v>174</v>
      </c>
      <c r="B75" s="19" t="s">
        <v>175</v>
      </c>
      <c r="C75" s="12"/>
      <c r="D75" s="42"/>
      <c r="E75" s="12"/>
      <c r="F75" s="28"/>
      <c r="G75" s="11"/>
      <c r="H75" s="11"/>
      <c r="I75" s="11"/>
      <c r="J75" s="11"/>
      <c r="K75" s="11"/>
      <c r="L75" s="11"/>
      <c r="M75" s="25"/>
      <c r="N75" s="25"/>
      <c r="O75" s="24"/>
    </row>
    <row r="76" spans="1:15" x14ac:dyDescent="0.2">
      <c r="A76" s="22" t="s">
        <v>176</v>
      </c>
      <c r="B76" s="16" t="s">
        <v>177</v>
      </c>
      <c r="C76" s="22" t="s">
        <v>132</v>
      </c>
      <c r="D76" s="42">
        <f>O76*12*C$2</f>
        <v>19275.047999999999</v>
      </c>
      <c r="E76" s="10">
        <v>0.121</v>
      </c>
      <c r="F76" s="10">
        <v>0.14000000000000001</v>
      </c>
      <c r="G76" s="11">
        <f>F76*1.052</f>
        <v>0.14728000000000002</v>
      </c>
      <c r="H76" s="11">
        <f>G76*1.042</f>
        <v>0.15346576000000003</v>
      </c>
      <c r="I76" s="11">
        <f t="shared" si="4"/>
        <v>0.16586579340800003</v>
      </c>
      <c r="J76" s="11">
        <f t="shared" si="5"/>
        <v>0.17183696197068804</v>
      </c>
      <c r="K76" s="11">
        <f t="shared" si="6"/>
        <v>0.18025697310725175</v>
      </c>
      <c r="L76" s="11">
        <f t="shared" si="8"/>
        <v>0.19671443475194383</v>
      </c>
      <c r="M76" s="25">
        <f t="shared" si="9"/>
        <v>0.22187421095671744</v>
      </c>
      <c r="N76" s="25">
        <f t="shared" si="7"/>
        <v>0.24</v>
      </c>
      <c r="O76" s="25">
        <f>ROUND(N76*1.0911,2)</f>
        <v>0.26</v>
      </c>
    </row>
    <row r="77" spans="1:15" ht="19.5" x14ac:dyDescent="0.2">
      <c r="A77" s="22" t="s">
        <v>178</v>
      </c>
      <c r="B77" s="16" t="s">
        <v>179</v>
      </c>
      <c r="C77" s="22" t="s">
        <v>180</v>
      </c>
      <c r="D77" s="42">
        <f t="shared" ref="D77:D101" si="10">O77*12*C$2</f>
        <v>3706.7400000000002</v>
      </c>
      <c r="E77" s="10">
        <v>2.7E-2</v>
      </c>
      <c r="F77" s="10">
        <v>0.03</v>
      </c>
      <c r="G77" s="11">
        <f>F77*1.052</f>
        <v>3.1559999999999998E-2</v>
      </c>
      <c r="H77" s="11">
        <f>G77*1.042</f>
        <v>3.2885520000000001E-2</v>
      </c>
      <c r="I77" s="11">
        <f t="shared" si="4"/>
        <v>3.5542670015999998E-2</v>
      </c>
      <c r="J77" s="11">
        <f t="shared" si="5"/>
        <v>3.6822206136575997E-2</v>
      </c>
      <c r="K77" s="11">
        <f t="shared" si="6"/>
        <v>3.8626494237268216E-2</v>
      </c>
      <c r="L77" s="11">
        <f t="shared" si="8"/>
        <v>4.2153093161130799E-2</v>
      </c>
      <c r="M77" s="25">
        <f t="shared" si="9"/>
        <v>4.7544473776439423E-2</v>
      </c>
      <c r="N77" s="25">
        <f t="shared" si="7"/>
        <v>0.05</v>
      </c>
      <c r="O77" s="25">
        <f t="shared" ref="O77:O103" si="11">ROUND(N77*1.0911,2)</f>
        <v>0.05</v>
      </c>
    </row>
    <row r="78" spans="1:15" s="2" customFormat="1" ht="19.5" x14ac:dyDescent="0.2">
      <c r="A78" s="22" t="s">
        <v>181</v>
      </c>
      <c r="B78" s="23" t="s">
        <v>182</v>
      </c>
      <c r="C78" s="22" t="s">
        <v>183</v>
      </c>
      <c r="D78" s="42">
        <f t="shared" si="10"/>
        <v>15568.307999999999</v>
      </c>
      <c r="E78" s="10">
        <v>0.10199999999999999</v>
      </c>
      <c r="F78" s="10">
        <v>0.11</v>
      </c>
      <c r="G78" s="11">
        <f>F78*1.052</f>
        <v>0.11572</v>
      </c>
      <c r="H78" s="11">
        <f>G78*1.042</f>
        <v>0.12058024000000001</v>
      </c>
      <c r="I78" s="11">
        <f t="shared" si="4"/>
        <v>0.130323123392</v>
      </c>
      <c r="J78" s="11">
        <f t="shared" si="5"/>
        <v>0.13501475583411202</v>
      </c>
      <c r="K78" s="11">
        <f t="shared" si="6"/>
        <v>0.14163047886998351</v>
      </c>
      <c r="L78" s="11">
        <f t="shared" si="8"/>
        <v>0.154561341590813</v>
      </c>
      <c r="M78" s="25">
        <f t="shared" si="9"/>
        <v>0.17432973718027797</v>
      </c>
      <c r="N78" s="25">
        <f t="shared" si="7"/>
        <v>0.19</v>
      </c>
      <c r="O78" s="25">
        <f t="shared" si="11"/>
        <v>0.21</v>
      </c>
    </row>
    <row r="79" spans="1:15" ht="19.5" x14ac:dyDescent="0.2">
      <c r="A79" s="22" t="s">
        <v>184</v>
      </c>
      <c r="B79" s="23" t="s">
        <v>185</v>
      </c>
      <c r="C79" s="22" t="s">
        <v>183</v>
      </c>
      <c r="D79" s="42">
        <f t="shared" si="10"/>
        <v>1482.6959999999999</v>
      </c>
      <c r="E79" s="10">
        <v>8.9999999999999993E-3</v>
      </c>
      <c r="F79" s="10">
        <v>0.01</v>
      </c>
      <c r="G79" s="11">
        <f>F79*1.052</f>
        <v>1.052E-2</v>
      </c>
      <c r="H79" s="11">
        <f>G79*1.042</f>
        <v>1.096184E-2</v>
      </c>
      <c r="I79" s="11">
        <f t="shared" si="4"/>
        <v>1.1847556671999999E-2</v>
      </c>
      <c r="J79" s="11">
        <f t="shared" si="5"/>
        <v>1.2274068712192001E-2</v>
      </c>
      <c r="K79" s="11">
        <f t="shared" si="6"/>
        <v>1.2875498079089408E-2</v>
      </c>
      <c r="L79" s="11">
        <f t="shared" si="8"/>
        <v>1.4051031053710269E-2</v>
      </c>
      <c r="M79" s="25">
        <f t="shared" si="9"/>
        <v>1.5848157925479812E-2</v>
      </c>
      <c r="N79" s="25">
        <f t="shared" si="7"/>
        <v>0.02</v>
      </c>
      <c r="O79" s="25">
        <f t="shared" si="11"/>
        <v>0.02</v>
      </c>
    </row>
    <row r="80" spans="1:15" s="2" customFormat="1" ht="19.5" x14ac:dyDescent="0.2">
      <c r="A80" s="22" t="s">
        <v>186</v>
      </c>
      <c r="B80" s="23" t="s">
        <v>187</v>
      </c>
      <c r="C80" s="22" t="s">
        <v>188</v>
      </c>
      <c r="D80" s="42">
        <f t="shared" si="10"/>
        <v>4448.0880000000006</v>
      </c>
      <c r="E80" s="10">
        <v>2.5999999999999999E-2</v>
      </c>
      <c r="F80" s="10">
        <v>0.03</v>
      </c>
      <c r="G80" s="11">
        <f>F80*1.052</f>
        <v>3.1559999999999998E-2</v>
      </c>
      <c r="H80" s="11">
        <f>G80*1.042</f>
        <v>3.2885520000000001E-2</v>
      </c>
      <c r="I80" s="11">
        <f t="shared" si="4"/>
        <v>3.5542670015999998E-2</v>
      </c>
      <c r="J80" s="11">
        <f t="shared" si="5"/>
        <v>3.6822206136575997E-2</v>
      </c>
      <c r="K80" s="11">
        <f t="shared" si="6"/>
        <v>3.8626494237268216E-2</v>
      </c>
      <c r="L80" s="11">
        <f t="shared" si="8"/>
        <v>4.2153093161130799E-2</v>
      </c>
      <c r="M80" s="25">
        <f t="shared" si="9"/>
        <v>4.7544473776439423E-2</v>
      </c>
      <c r="N80" s="25">
        <f t="shared" si="7"/>
        <v>0.05</v>
      </c>
      <c r="O80" s="25">
        <f>ROUND(N80*1.0911,2)+0.01</f>
        <v>6.0000000000000005E-2</v>
      </c>
    </row>
    <row r="81" spans="1:15" ht="18" customHeight="1" x14ac:dyDescent="0.2">
      <c r="A81" s="12" t="s">
        <v>189</v>
      </c>
      <c r="B81" s="19" t="s">
        <v>190</v>
      </c>
      <c r="C81" s="12"/>
      <c r="D81" s="10"/>
      <c r="E81" s="12"/>
      <c r="F81" s="21"/>
      <c r="G81" s="11"/>
      <c r="H81" s="11"/>
      <c r="I81" s="11"/>
      <c r="J81" s="11"/>
      <c r="K81" s="11"/>
      <c r="L81" s="11"/>
      <c r="M81" s="25"/>
      <c r="N81" s="25"/>
      <c r="O81" s="24"/>
    </row>
    <row r="82" spans="1:15" x14ac:dyDescent="0.2">
      <c r="A82" s="22" t="s">
        <v>191</v>
      </c>
      <c r="B82" s="23" t="s">
        <v>192</v>
      </c>
      <c r="C82" s="22" t="s">
        <v>132</v>
      </c>
      <c r="D82" s="42">
        <f t="shared" si="10"/>
        <v>25947.18</v>
      </c>
      <c r="E82" s="10">
        <v>0.157</v>
      </c>
      <c r="F82" s="10">
        <v>0.18</v>
      </c>
      <c r="G82" s="11">
        <f t="shared" ref="G82:G91" si="12">F82*1.052</f>
        <v>0.18936</v>
      </c>
      <c r="H82" s="11">
        <f t="shared" ref="H82:H91" si="13">G82*1.042</f>
        <v>0.19731312000000001</v>
      </c>
      <c r="I82" s="11">
        <f>H82*1.0808</f>
        <v>0.213256020096</v>
      </c>
      <c r="J82" s="11">
        <f t="shared" si="5"/>
        <v>0.22093323681945601</v>
      </c>
      <c r="K82" s="11">
        <f t="shared" si="6"/>
        <v>0.23175896542360933</v>
      </c>
      <c r="L82" s="11">
        <f>K82*1.0913</f>
        <v>0.25291855896678483</v>
      </c>
      <c r="M82" s="25">
        <f t="shared" si="9"/>
        <v>0.28526684265863661</v>
      </c>
      <c r="N82" s="25">
        <f t="shared" si="7"/>
        <v>0.31</v>
      </c>
      <c r="O82" s="25">
        <f>ROUND(N82*1.0911,2)+0.01</f>
        <v>0.35000000000000003</v>
      </c>
    </row>
    <row r="83" spans="1:15" x14ac:dyDescent="0.2">
      <c r="A83" s="22" t="s">
        <v>193</v>
      </c>
      <c r="B83" s="16" t="s">
        <v>194</v>
      </c>
      <c r="C83" s="22" t="s">
        <v>132</v>
      </c>
      <c r="D83" s="42">
        <f t="shared" si="10"/>
        <v>15568.307999999999</v>
      </c>
      <c r="E83" s="10">
        <v>0.1</v>
      </c>
      <c r="F83" s="10">
        <v>0.11</v>
      </c>
      <c r="G83" s="11">
        <f t="shared" si="12"/>
        <v>0.11572</v>
      </c>
      <c r="H83" s="11">
        <f t="shared" si="13"/>
        <v>0.12058024000000001</v>
      </c>
      <c r="I83" s="11">
        <f t="shared" si="4"/>
        <v>0.130323123392</v>
      </c>
      <c r="J83" s="11">
        <f t="shared" si="5"/>
        <v>0.13501475583411202</v>
      </c>
      <c r="K83" s="11">
        <f t="shared" si="6"/>
        <v>0.14163047886998351</v>
      </c>
      <c r="L83" s="11">
        <f>K83*1.0913</f>
        <v>0.154561341590813</v>
      </c>
      <c r="M83" s="25">
        <f t="shared" si="9"/>
        <v>0.17432973718027797</v>
      </c>
      <c r="N83" s="25">
        <f t="shared" si="7"/>
        <v>0.19</v>
      </c>
      <c r="O83" s="25">
        <f t="shared" si="11"/>
        <v>0.21</v>
      </c>
    </row>
    <row r="84" spans="1:15" x14ac:dyDescent="0.2">
      <c r="A84" s="22" t="s">
        <v>195</v>
      </c>
      <c r="B84" s="23" t="s">
        <v>196</v>
      </c>
      <c r="C84" s="22" t="s">
        <v>132</v>
      </c>
      <c r="D84" s="42">
        <f t="shared" si="10"/>
        <v>1482.6959999999999</v>
      </c>
      <c r="E84" s="10">
        <v>0.01</v>
      </c>
      <c r="F84" s="10">
        <v>0.01</v>
      </c>
      <c r="G84" s="11">
        <f t="shared" si="12"/>
        <v>1.052E-2</v>
      </c>
      <c r="H84" s="11">
        <f t="shared" si="13"/>
        <v>1.096184E-2</v>
      </c>
      <c r="I84" s="11">
        <f t="shared" si="4"/>
        <v>1.1847556671999999E-2</v>
      </c>
      <c r="J84" s="11">
        <f t="shared" si="5"/>
        <v>1.2274068712192001E-2</v>
      </c>
      <c r="K84" s="11">
        <f t="shared" si="6"/>
        <v>1.2875498079089408E-2</v>
      </c>
      <c r="L84" s="11">
        <f t="shared" ref="L84:L91" si="14">K84*1.0913</f>
        <v>1.4051031053710269E-2</v>
      </c>
      <c r="M84" s="25">
        <f t="shared" si="9"/>
        <v>1.5848157925479812E-2</v>
      </c>
      <c r="N84" s="25">
        <f t="shared" si="7"/>
        <v>0.02</v>
      </c>
      <c r="O84" s="25">
        <f>ROUND(N84*1.0911,2)</f>
        <v>0.02</v>
      </c>
    </row>
    <row r="85" spans="1:15" x14ac:dyDescent="0.2">
      <c r="A85" s="22" t="s">
        <v>197</v>
      </c>
      <c r="B85" s="9" t="s">
        <v>198</v>
      </c>
      <c r="C85" s="22" t="s">
        <v>132</v>
      </c>
      <c r="D85" s="42">
        <f t="shared" si="10"/>
        <v>2224.0439999999999</v>
      </c>
      <c r="E85" s="10">
        <v>0.02</v>
      </c>
      <c r="F85" s="10">
        <v>0.02</v>
      </c>
      <c r="G85" s="11">
        <f t="shared" si="12"/>
        <v>2.104E-2</v>
      </c>
      <c r="H85" s="11">
        <f t="shared" si="13"/>
        <v>2.1923680000000001E-2</v>
      </c>
      <c r="I85" s="11">
        <f t="shared" si="4"/>
        <v>2.3695113343999999E-2</v>
      </c>
      <c r="J85" s="11">
        <f t="shared" si="5"/>
        <v>2.4548137424384001E-2</v>
      </c>
      <c r="K85" s="11">
        <f t="shared" si="6"/>
        <v>2.5750996158178815E-2</v>
      </c>
      <c r="L85" s="11">
        <f t="shared" si="14"/>
        <v>2.8102062107420538E-2</v>
      </c>
      <c r="M85" s="25">
        <f t="shared" si="9"/>
        <v>3.1696315850959625E-2</v>
      </c>
      <c r="N85" s="25">
        <f t="shared" si="7"/>
        <v>0.03</v>
      </c>
      <c r="O85" s="25">
        <f t="shared" si="11"/>
        <v>0.03</v>
      </c>
    </row>
    <row r="86" spans="1:15" x14ac:dyDescent="0.2">
      <c r="A86" s="22" t="s">
        <v>199</v>
      </c>
      <c r="B86" s="9" t="s">
        <v>200</v>
      </c>
      <c r="C86" s="22" t="s">
        <v>105</v>
      </c>
      <c r="D86" s="42">
        <f t="shared" si="10"/>
        <v>37808.748</v>
      </c>
      <c r="E86" s="10">
        <v>0.25</v>
      </c>
      <c r="F86" s="10">
        <v>0.28000000000000003</v>
      </c>
      <c r="G86" s="11">
        <f t="shared" si="12"/>
        <v>0.29456000000000004</v>
      </c>
      <c r="H86" s="11">
        <f t="shared" si="13"/>
        <v>0.30693152000000007</v>
      </c>
      <c r="I86" s="11">
        <f t="shared" si="4"/>
        <v>0.33173158681600007</v>
      </c>
      <c r="J86" s="11">
        <f t="shared" si="5"/>
        <v>0.34367392394137608</v>
      </c>
      <c r="K86" s="11">
        <f t="shared" si="6"/>
        <v>0.3605139462145035</v>
      </c>
      <c r="L86" s="11">
        <f t="shared" si="14"/>
        <v>0.39342886950388767</v>
      </c>
      <c r="M86" s="25">
        <f t="shared" si="9"/>
        <v>0.44374842191343489</v>
      </c>
      <c r="N86" s="25">
        <f t="shared" si="7"/>
        <v>0.47</v>
      </c>
      <c r="O86" s="25">
        <f t="shared" si="11"/>
        <v>0.51</v>
      </c>
    </row>
    <row r="87" spans="1:15" ht="19.5" x14ac:dyDescent="0.2">
      <c r="A87" s="22" t="s">
        <v>201</v>
      </c>
      <c r="B87" s="9" t="s">
        <v>202</v>
      </c>
      <c r="C87" s="22" t="s">
        <v>132</v>
      </c>
      <c r="D87" s="42">
        <f t="shared" si="10"/>
        <v>2224.0439999999999</v>
      </c>
      <c r="E87" s="10">
        <v>1.9E-2</v>
      </c>
      <c r="F87" s="10">
        <v>0.02</v>
      </c>
      <c r="G87" s="11">
        <f t="shared" si="12"/>
        <v>2.104E-2</v>
      </c>
      <c r="H87" s="11">
        <f t="shared" si="13"/>
        <v>2.1923680000000001E-2</v>
      </c>
      <c r="I87" s="11">
        <f t="shared" si="4"/>
        <v>2.3695113343999999E-2</v>
      </c>
      <c r="J87" s="11">
        <f t="shared" si="5"/>
        <v>2.4548137424384001E-2</v>
      </c>
      <c r="K87" s="11">
        <f t="shared" si="6"/>
        <v>2.5750996158178815E-2</v>
      </c>
      <c r="L87" s="11">
        <f t="shared" si="14"/>
        <v>2.8102062107420538E-2</v>
      </c>
      <c r="M87" s="25">
        <f t="shared" si="9"/>
        <v>3.1696315850959625E-2</v>
      </c>
      <c r="N87" s="25">
        <f t="shared" si="7"/>
        <v>0.03</v>
      </c>
      <c r="O87" s="25">
        <f t="shared" si="11"/>
        <v>0.03</v>
      </c>
    </row>
    <row r="88" spans="1:15" x14ac:dyDescent="0.2">
      <c r="A88" s="22" t="s">
        <v>203</v>
      </c>
      <c r="B88" s="9" t="s">
        <v>204</v>
      </c>
      <c r="C88" s="22" t="s">
        <v>132</v>
      </c>
      <c r="D88" s="42">
        <f t="shared" si="10"/>
        <v>11861.567999999999</v>
      </c>
      <c r="E88" s="10">
        <v>8.1000000000000003E-2</v>
      </c>
      <c r="F88" s="10">
        <v>0.09</v>
      </c>
      <c r="G88" s="11">
        <f t="shared" si="12"/>
        <v>9.468E-2</v>
      </c>
      <c r="H88" s="11">
        <f t="shared" si="13"/>
        <v>9.8656560000000004E-2</v>
      </c>
      <c r="I88" s="11">
        <f t="shared" si="4"/>
        <v>0.106628010048</v>
      </c>
      <c r="J88" s="11">
        <f t="shared" si="5"/>
        <v>0.110466618409728</v>
      </c>
      <c r="K88" s="11">
        <f t="shared" si="6"/>
        <v>0.11587948271180466</v>
      </c>
      <c r="L88" s="11">
        <f t="shared" si="14"/>
        <v>0.12645927948339242</v>
      </c>
      <c r="M88" s="25">
        <f t="shared" si="9"/>
        <v>0.14263342132931831</v>
      </c>
      <c r="N88" s="25">
        <f t="shared" si="7"/>
        <v>0.15</v>
      </c>
      <c r="O88" s="25">
        <f t="shared" si="11"/>
        <v>0.16</v>
      </c>
    </row>
    <row r="89" spans="1:15" s="2" customFormat="1" x14ac:dyDescent="0.2">
      <c r="A89" s="22" t="s">
        <v>205</v>
      </c>
      <c r="B89" s="9" t="s">
        <v>206</v>
      </c>
      <c r="C89" s="22" t="s">
        <v>132</v>
      </c>
      <c r="D89" s="42">
        <f t="shared" si="10"/>
        <v>1482.6959999999999</v>
      </c>
      <c r="E89" s="10">
        <v>1.2E-2</v>
      </c>
      <c r="F89" s="10">
        <v>0.01</v>
      </c>
      <c r="G89" s="11">
        <f t="shared" si="12"/>
        <v>1.052E-2</v>
      </c>
      <c r="H89" s="11">
        <f t="shared" si="13"/>
        <v>1.096184E-2</v>
      </c>
      <c r="I89" s="11">
        <f t="shared" si="4"/>
        <v>1.1847556671999999E-2</v>
      </c>
      <c r="J89" s="11">
        <f t="shared" si="5"/>
        <v>1.2274068712192001E-2</v>
      </c>
      <c r="K89" s="11">
        <f t="shared" si="6"/>
        <v>1.2875498079089408E-2</v>
      </c>
      <c r="L89" s="11">
        <f t="shared" si="14"/>
        <v>1.4051031053710269E-2</v>
      </c>
      <c r="M89" s="25">
        <f t="shared" si="9"/>
        <v>1.5848157925479812E-2</v>
      </c>
      <c r="N89" s="25">
        <f t="shared" si="7"/>
        <v>0.02</v>
      </c>
      <c r="O89" s="25">
        <f t="shared" si="11"/>
        <v>0.02</v>
      </c>
    </row>
    <row r="90" spans="1:15" s="2" customFormat="1" x14ac:dyDescent="0.2">
      <c r="A90" s="22" t="s">
        <v>207</v>
      </c>
      <c r="B90" s="9" t="s">
        <v>208</v>
      </c>
      <c r="C90" s="22" t="s">
        <v>180</v>
      </c>
      <c r="D90" s="42">
        <f t="shared" si="10"/>
        <v>21499.091999999997</v>
      </c>
      <c r="E90" s="10">
        <v>0.14199999999999999</v>
      </c>
      <c r="F90" s="10">
        <v>0.16</v>
      </c>
      <c r="G90" s="11">
        <f t="shared" si="12"/>
        <v>0.16832</v>
      </c>
      <c r="H90" s="11">
        <f t="shared" si="13"/>
        <v>0.17538944000000001</v>
      </c>
      <c r="I90" s="11">
        <f t="shared" si="4"/>
        <v>0.18956090675199999</v>
      </c>
      <c r="J90" s="11">
        <f t="shared" si="5"/>
        <v>0.19638509939507201</v>
      </c>
      <c r="K90" s="11">
        <f t="shared" si="6"/>
        <v>0.20600796926543052</v>
      </c>
      <c r="L90" s="11">
        <f t="shared" si="14"/>
        <v>0.22481649685936431</v>
      </c>
      <c r="M90" s="25">
        <f t="shared" si="9"/>
        <v>0.253570526807677</v>
      </c>
      <c r="N90" s="25">
        <f t="shared" si="7"/>
        <v>0.27</v>
      </c>
      <c r="O90" s="25">
        <f t="shared" si="11"/>
        <v>0.28999999999999998</v>
      </c>
    </row>
    <row r="91" spans="1:15" s="2" customFormat="1" x14ac:dyDescent="0.2">
      <c r="A91" s="22" t="s">
        <v>209</v>
      </c>
      <c r="B91" s="9" t="s">
        <v>210</v>
      </c>
      <c r="C91" s="22" t="s">
        <v>26</v>
      </c>
      <c r="D91" s="42">
        <f t="shared" si="10"/>
        <v>7413.4800000000005</v>
      </c>
      <c r="E91" s="10">
        <v>4.8000000000000001E-2</v>
      </c>
      <c r="F91" s="10">
        <v>0.05</v>
      </c>
      <c r="G91" s="11">
        <f t="shared" si="12"/>
        <v>5.2600000000000008E-2</v>
      </c>
      <c r="H91" s="11">
        <f t="shared" si="13"/>
        <v>5.4809200000000009E-2</v>
      </c>
      <c r="I91" s="11">
        <f t="shared" si="4"/>
        <v>5.9237783360000011E-2</v>
      </c>
      <c r="J91" s="11">
        <f t="shared" si="5"/>
        <v>6.1370343560960015E-2</v>
      </c>
      <c r="K91" s="11">
        <f t="shared" si="6"/>
        <v>6.4377490395447046E-2</v>
      </c>
      <c r="L91" s="11">
        <f t="shared" si="14"/>
        <v>7.0255155268551361E-2</v>
      </c>
      <c r="M91" s="25">
        <f t="shared" si="9"/>
        <v>7.9240789627399069E-2</v>
      </c>
      <c r="N91" s="25">
        <f>ROUND(M91*1.0701,2)+0.01</f>
        <v>0.09</v>
      </c>
      <c r="O91" s="25">
        <f t="shared" si="11"/>
        <v>0.1</v>
      </c>
    </row>
    <row r="92" spans="1:15" s="3" customFormat="1" ht="12.75" customHeight="1" x14ac:dyDescent="0.2">
      <c r="A92" s="12" t="s">
        <v>211</v>
      </c>
      <c r="B92" s="7" t="s">
        <v>212</v>
      </c>
      <c r="C92" s="7"/>
      <c r="D92" s="7"/>
      <c r="E92" s="7"/>
      <c r="F92" s="7"/>
      <c r="G92" s="7"/>
      <c r="H92" s="7"/>
      <c r="I92" s="7"/>
      <c r="J92" s="7"/>
      <c r="K92" s="7"/>
      <c r="L92" s="7"/>
      <c r="M92" s="25"/>
      <c r="N92" s="25"/>
      <c r="O92" s="38"/>
    </row>
    <row r="93" spans="1:15" s="2" customFormat="1" ht="39" customHeight="1" x14ac:dyDescent="0.2">
      <c r="A93" s="22" t="s">
        <v>213</v>
      </c>
      <c r="B93" s="9" t="s">
        <v>214</v>
      </c>
      <c r="C93" s="22" t="s">
        <v>215</v>
      </c>
      <c r="D93" s="42">
        <f t="shared" si="10"/>
        <v>9637.5239999999994</v>
      </c>
      <c r="E93" s="10">
        <v>6.5000000000000002E-2</v>
      </c>
      <c r="F93" s="10">
        <v>7.0000000000000007E-2</v>
      </c>
      <c r="G93" s="11">
        <f>F93*1.052</f>
        <v>7.3640000000000011E-2</v>
      </c>
      <c r="H93" s="11">
        <f>G93*1.042</f>
        <v>7.6732880000000017E-2</v>
      </c>
      <c r="I93" s="11">
        <f t="shared" si="4"/>
        <v>8.2932896704000017E-2</v>
      </c>
      <c r="J93" s="11">
        <f t="shared" si="5"/>
        <v>8.591848098534402E-2</v>
      </c>
      <c r="K93" s="11">
        <f t="shared" si="6"/>
        <v>9.0128486553625875E-2</v>
      </c>
      <c r="L93" s="11">
        <f>K93*1.0913</f>
        <v>9.8357217375971917E-2</v>
      </c>
      <c r="M93" s="25">
        <f t="shared" si="9"/>
        <v>0.11093710547835872</v>
      </c>
      <c r="N93" s="25">
        <f t="shared" si="7"/>
        <v>0.12</v>
      </c>
      <c r="O93" s="25">
        <f t="shared" si="11"/>
        <v>0.13</v>
      </c>
    </row>
    <row r="94" spans="1:15" s="2" customFormat="1" ht="18" customHeight="1" x14ac:dyDescent="0.2">
      <c r="A94" s="22" t="s">
        <v>216</v>
      </c>
      <c r="B94" s="9" t="s">
        <v>217</v>
      </c>
      <c r="C94" s="22" t="s">
        <v>132</v>
      </c>
      <c r="D94" s="42">
        <f t="shared" si="10"/>
        <v>2224.0439999999999</v>
      </c>
      <c r="E94" s="10">
        <v>1.7000000000000001E-2</v>
      </c>
      <c r="F94" s="10">
        <v>0.02</v>
      </c>
      <c r="G94" s="11">
        <f>F94*1.052</f>
        <v>2.104E-2</v>
      </c>
      <c r="H94" s="11">
        <f>G94*1.042</f>
        <v>2.1923680000000001E-2</v>
      </c>
      <c r="I94" s="11">
        <f t="shared" si="4"/>
        <v>2.3695113343999999E-2</v>
      </c>
      <c r="J94" s="11">
        <f t="shared" si="5"/>
        <v>2.4548137424384001E-2</v>
      </c>
      <c r="K94" s="11">
        <f t="shared" si="6"/>
        <v>2.5750996158178815E-2</v>
      </c>
      <c r="L94" s="11">
        <f>K94*1.0913</f>
        <v>2.8102062107420538E-2</v>
      </c>
      <c r="M94" s="25">
        <f t="shared" si="9"/>
        <v>3.1696315850959625E-2</v>
      </c>
      <c r="N94" s="25">
        <f t="shared" si="7"/>
        <v>0.03</v>
      </c>
      <c r="O94" s="25">
        <f t="shared" si="11"/>
        <v>0.03</v>
      </c>
    </row>
    <row r="95" spans="1:15" ht="12.75" customHeight="1" x14ac:dyDescent="0.2">
      <c r="A95" s="39" t="s">
        <v>218</v>
      </c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25"/>
      <c r="N95" s="25"/>
      <c r="O95" s="24"/>
    </row>
    <row r="96" spans="1:15" x14ac:dyDescent="0.2">
      <c r="A96" s="8" t="s">
        <v>219</v>
      </c>
      <c r="B96" s="9" t="s">
        <v>220</v>
      </c>
      <c r="C96" s="9" t="s">
        <v>105</v>
      </c>
      <c r="D96" s="42">
        <f t="shared" si="10"/>
        <v>3706.7400000000002</v>
      </c>
      <c r="E96" s="11">
        <v>0.03</v>
      </c>
      <c r="F96" s="11">
        <v>0.03</v>
      </c>
      <c r="G96" s="11">
        <f t="shared" ref="G96:G103" si="15">F96*1.052</f>
        <v>3.1559999999999998E-2</v>
      </c>
      <c r="H96" s="11">
        <f t="shared" ref="H96:H103" si="16">G96*1.042</f>
        <v>3.2885520000000001E-2</v>
      </c>
      <c r="I96" s="11">
        <f t="shared" si="4"/>
        <v>3.5542670015999998E-2</v>
      </c>
      <c r="J96" s="11">
        <f t="shared" si="5"/>
        <v>3.6822206136575997E-2</v>
      </c>
      <c r="K96" s="11">
        <f t="shared" si="6"/>
        <v>3.8626494237268216E-2</v>
      </c>
      <c r="L96" s="11">
        <f t="shared" ref="L96:L101" si="17">K96*1.0913</f>
        <v>4.2153093161130799E-2</v>
      </c>
      <c r="M96" s="25">
        <f t="shared" si="9"/>
        <v>4.7544473776439423E-2</v>
      </c>
      <c r="N96" s="25">
        <f t="shared" si="7"/>
        <v>0.05</v>
      </c>
      <c r="O96" s="25">
        <f t="shared" si="11"/>
        <v>0.05</v>
      </c>
    </row>
    <row r="97" spans="1:17" ht="19.5" customHeight="1" x14ac:dyDescent="0.2">
      <c r="A97" s="8" t="s">
        <v>221</v>
      </c>
      <c r="B97" s="9" t="s">
        <v>222</v>
      </c>
      <c r="C97" s="9" t="s">
        <v>58</v>
      </c>
      <c r="D97" s="42">
        <f t="shared" si="10"/>
        <v>2224.0439999999999</v>
      </c>
      <c r="E97" s="11">
        <v>0.02</v>
      </c>
      <c r="F97" s="11">
        <v>0.02</v>
      </c>
      <c r="G97" s="11">
        <f t="shared" si="15"/>
        <v>2.104E-2</v>
      </c>
      <c r="H97" s="11">
        <f t="shared" si="16"/>
        <v>2.1923680000000001E-2</v>
      </c>
      <c r="I97" s="11">
        <f t="shared" si="4"/>
        <v>2.3695113343999999E-2</v>
      </c>
      <c r="J97" s="11">
        <f t="shared" si="5"/>
        <v>2.4548137424384001E-2</v>
      </c>
      <c r="K97" s="11">
        <f t="shared" si="6"/>
        <v>2.5750996158178815E-2</v>
      </c>
      <c r="L97" s="11">
        <f t="shared" si="17"/>
        <v>2.8102062107420538E-2</v>
      </c>
      <c r="M97" s="25">
        <f t="shared" si="9"/>
        <v>3.1696315850959625E-2</v>
      </c>
      <c r="N97" s="25">
        <f t="shared" si="7"/>
        <v>0.03</v>
      </c>
      <c r="O97" s="25">
        <f t="shared" si="11"/>
        <v>0.03</v>
      </c>
    </row>
    <row r="98" spans="1:17" ht="19.5" x14ac:dyDescent="0.2">
      <c r="A98" s="8" t="s">
        <v>223</v>
      </c>
      <c r="B98" s="9" t="s">
        <v>224</v>
      </c>
      <c r="C98" s="9" t="s">
        <v>58</v>
      </c>
      <c r="D98" s="42">
        <f t="shared" si="10"/>
        <v>11120.219999999998</v>
      </c>
      <c r="E98" s="11">
        <v>7.0000000000000007E-2</v>
      </c>
      <c r="F98" s="11">
        <v>0.08</v>
      </c>
      <c r="G98" s="11">
        <f t="shared" si="15"/>
        <v>8.4159999999999999E-2</v>
      </c>
      <c r="H98" s="11">
        <f t="shared" si="16"/>
        <v>8.7694720000000004E-2</v>
      </c>
      <c r="I98" s="11">
        <f t="shared" si="4"/>
        <v>9.4780453375999996E-2</v>
      </c>
      <c r="J98" s="11">
        <f t="shared" si="5"/>
        <v>9.8192549697536005E-2</v>
      </c>
      <c r="K98" s="11">
        <f t="shared" si="6"/>
        <v>0.10300398463271526</v>
      </c>
      <c r="L98" s="11">
        <f t="shared" si="17"/>
        <v>0.11240824842968215</v>
      </c>
      <c r="M98" s="25">
        <f t="shared" si="9"/>
        <v>0.1267852634038385</v>
      </c>
      <c r="N98" s="25">
        <f t="shared" si="7"/>
        <v>0.14000000000000001</v>
      </c>
      <c r="O98" s="25">
        <f t="shared" si="11"/>
        <v>0.15</v>
      </c>
    </row>
    <row r="99" spans="1:17" x14ac:dyDescent="0.2">
      <c r="A99" s="8" t="s">
        <v>225</v>
      </c>
      <c r="B99" s="9" t="s">
        <v>226</v>
      </c>
      <c r="C99" s="9" t="s">
        <v>105</v>
      </c>
      <c r="D99" s="42">
        <f t="shared" si="10"/>
        <v>97116.588000000003</v>
      </c>
      <c r="E99" s="11">
        <v>0.63</v>
      </c>
      <c r="F99" s="11">
        <v>0.71</v>
      </c>
      <c r="G99" s="11">
        <f t="shared" si="15"/>
        <v>0.74692000000000003</v>
      </c>
      <c r="H99" s="11">
        <f t="shared" si="16"/>
        <v>0.77829064000000003</v>
      </c>
      <c r="I99" s="11">
        <f t="shared" si="4"/>
        <v>0.84117652371200002</v>
      </c>
      <c r="J99" s="11">
        <f t="shared" si="5"/>
        <v>0.87145887856563209</v>
      </c>
      <c r="K99" s="11">
        <f t="shared" si="6"/>
        <v>0.91416036361534803</v>
      </c>
      <c r="L99" s="11">
        <f t="shared" si="17"/>
        <v>0.99762320481342925</v>
      </c>
      <c r="M99" s="25">
        <f t="shared" si="9"/>
        <v>1.1252192127090668</v>
      </c>
      <c r="N99" s="25">
        <f t="shared" si="7"/>
        <v>1.2</v>
      </c>
      <c r="O99" s="25">
        <f t="shared" si="11"/>
        <v>1.31</v>
      </c>
    </row>
    <row r="100" spans="1:17" x14ac:dyDescent="0.2">
      <c r="A100" s="8" t="s">
        <v>227</v>
      </c>
      <c r="B100" s="9" t="s">
        <v>228</v>
      </c>
      <c r="C100" s="9" t="s">
        <v>105</v>
      </c>
      <c r="D100" s="42">
        <f t="shared" si="10"/>
        <v>29653.920000000002</v>
      </c>
      <c r="E100" s="11">
        <v>0.19</v>
      </c>
      <c r="F100" s="11">
        <v>0.21</v>
      </c>
      <c r="G100" s="11">
        <f t="shared" si="15"/>
        <v>0.22092000000000001</v>
      </c>
      <c r="H100" s="11">
        <f t="shared" si="16"/>
        <v>0.23019864000000001</v>
      </c>
      <c r="I100" s="11">
        <f t="shared" si="4"/>
        <v>0.24879869011200001</v>
      </c>
      <c r="J100" s="11">
        <f t="shared" si="5"/>
        <v>0.25775544295603203</v>
      </c>
      <c r="K100" s="11">
        <f t="shared" si="6"/>
        <v>0.27038545966087757</v>
      </c>
      <c r="L100" s="11">
        <f t="shared" si="17"/>
        <v>0.2950716521279157</v>
      </c>
      <c r="M100" s="25">
        <f t="shared" si="9"/>
        <v>0.33281131643507611</v>
      </c>
      <c r="N100" s="25">
        <f>ROUND(M100*1.0701,2)+0.01</f>
        <v>0.37</v>
      </c>
      <c r="O100" s="25">
        <f t="shared" si="11"/>
        <v>0.4</v>
      </c>
    </row>
    <row r="101" spans="1:17" x14ac:dyDescent="0.2">
      <c r="A101" s="8" t="s">
        <v>229</v>
      </c>
      <c r="B101" s="9" t="s">
        <v>230</v>
      </c>
      <c r="C101" s="9" t="s">
        <v>105</v>
      </c>
      <c r="D101" s="42">
        <f>O101*12*C$2</f>
        <v>559717.73999999987</v>
      </c>
      <c r="E101" s="11">
        <v>3.64</v>
      </c>
      <c r="F101" s="11">
        <v>4.08</v>
      </c>
      <c r="G101" s="11">
        <f t="shared" si="15"/>
        <v>4.29216</v>
      </c>
      <c r="H101" s="11">
        <f t="shared" si="16"/>
        <v>4.4724307200000002</v>
      </c>
      <c r="I101" s="11">
        <f t="shared" si="4"/>
        <v>4.8338031221760005</v>
      </c>
      <c r="J101" s="11">
        <f t="shared" si="5"/>
        <v>5.0078200345743369</v>
      </c>
      <c r="K101" s="11">
        <f t="shared" si="6"/>
        <v>5.2532032162684787</v>
      </c>
      <c r="L101" s="11">
        <f t="shared" si="17"/>
        <v>5.7328206699137905</v>
      </c>
      <c r="M101" s="25">
        <f t="shared" si="9"/>
        <v>6.4660484335957635</v>
      </c>
      <c r="N101" s="25">
        <f>ROUND(M101*1.0701,2)-0.01</f>
        <v>6.91</v>
      </c>
      <c r="O101" s="25">
        <f>ROUND(N101*1.0911,2)+0.01</f>
        <v>7.55</v>
      </c>
    </row>
    <row r="102" spans="1:17" s="3" customFormat="1" x14ac:dyDescent="0.2">
      <c r="A102" s="40" t="s">
        <v>231</v>
      </c>
      <c r="B102" s="40"/>
      <c r="C102" s="29"/>
      <c r="D102" s="43">
        <f>D4+D15+D23+D40+D42+D71+D96+D97+D98+D99+D100+D101</f>
        <v>1841508.4319999996</v>
      </c>
      <c r="E102" s="30">
        <f t="shared" ref="D102:O102" si="18">E4+E15+E23+E40+E42+E71+E96+E97+E98+E99+E100+E101</f>
        <v>11.71</v>
      </c>
      <c r="F102" s="30">
        <f t="shared" si="18"/>
        <v>13.139999999999999</v>
      </c>
      <c r="G102" s="30">
        <f t="shared" si="18"/>
        <v>13.82328</v>
      </c>
      <c r="H102" s="30">
        <f t="shared" si="18"/>
        <v>14.713857760000002</v>
      </c>
      <c r="I102" s="30">
        <f t="shared" si="18"/>
        <v>15.902737467008004</v>
      </c>
      <c r="J102" s="30">
        <f t="shared" si="18"/>
        <v>16.47523601582029</v>
      </c>
      <c r="K102" s="30">
        <f t="shared" si="18"/>
        <v>17.282522580595483</v>
      </c>
      <c r="L102" s="30">
        <f t="shared" si="18"/>
        <v>18.870416892203849</v>
      </c>
      <c r="M102" s="34">
        <f t="shared" si="18"/>
        <v>21.283943212716721</v>
      </c>
      <c r="N102" s="30">
        <f t="shared" si="18"/>
        <v>22.769999999999996</v>
      </c>
      <c r="O102" s="30">
        <f t="shared" si="18"/>
        <v>24.839999999999996</v>
      </c>
    </row>
    <row r="103" spans="1:17" x14ac:dyDescent="0.2">
      <c r="A103" s="31" t="s">
        <v>232</v>
      </c>
      <c r="B103" s="9" t="s">
        <v>233</v>
      </c>
      <c r="C103" s="9" t="s">
        <v>105</v>
      </c>
      <c r="D103" s="42">
        <f>O103*12*C$2</f>
        <v>476686.76399999997</v>
      </c>
      <c r="E103" s="11">
        <v>3.09</v>
      </c>
      <c r="F103" s="11">
        <v>3.47</v>
      </c>
      <c r="G103" s="11">
        <f t="shared" si="15"/>
        <v>3.6504400000000006</v>
      </c>
      <c r="H103" s="11">
        <f t="shared" si="16"/>
        <v>3.8037584800000008</v>
      </c>
      <c r="I103" s="11">
        <f t="shared" si="4"/>
        <v>4.1111021651840005</v>
      </c>
      <c r="J103" s="11">
        <f t="shared" si="5"/>
        <v>4.2591018431306242</v>
      </c>
      <c r="K103" s="11">
        <f t="shared" si="6"/>
        <v>4.4677978334440249</v>
      </c>
      <c r="L103" s="11">
        <f>K103*1.0913</f>
        <v>4.8757077756374638</v>
      </c>
      <c r="M103" s="25">
        <f>L103*1.1279</f>
        <v>5.4993108001414948</v>
      </c>
      <c r="N103" s="25">
        <v>5.89</v>
      </c>
      <c r="O103" s="25">
        <f t="shared" si="11"/>
        <v>6.43</v>
      </c>
    </row>
    <row r="104" spans="1:17" x14ac:dyDescent="0.2">
      <c r="A104" s="41" t="s">
        <v>231</v>
      </c>
      <c r="B104" s="41"/>
      <c r="C104" s="32"/>
      <c r="D104" s="44">
        <f>D102+D103</f>
        <v>2318195.1959999995</v>
      </c>
      <c r="E104" s="30"/>
      <c r="F104" s="30"/>
      <c r="G104" s="30"/>
      <c r="H104" s="30"/>
      <c r="I104" s="30"/>
      <c r="J104" s="30">
        <f>J102+J103</f>
        <v>20.734337858950916</v>
      </c>
      <c r="K104" s="30">
        <f t="shared" si="6"/>
        <v>21.750320414039511</v>
      </c>
      <c r="L104" s="30">
        <f>K104*1.0913</f>
        <v>23.736124667841317</v>
      </c>
      <c r="M104" s="30">
        <f>M102+M103</f>
        <v>26.783254012858215</v>
      </c>
      <c r="N104" s="30">
        <f>N102+N103</f>
        <v>28.659999999999997</v>
      </c>
      <c r="O104" s="30">
        <f>O102+O103</f>
        <v>31.269999999999996</v>
      </c>
      <c r="P104" s="36"/>
    </row>
    <row r="105" spans="1:17" x14ac:dyDescent="0.2">
      <c r="A105" s="31" t="s">
        <v>234</v>
      </c>
      <c r="B105" s="9" t="s">
        <v>235</v>
      </c>
      <c r="C105" s="9" t="s">
        <v>105</v>
      </c>
      <c r="D105" s="42">
        <f>O105*12*C$2</f>
        <v>166061.95200000002</v>
      </c>
      <c r="E105" s="11"/>
      <c r="F105" s="11">
        <v>0.82</v>
      </c>
      <c r="G105" s="11">
        <v>0.87</v>
      </c>
      <c r="H105" s="11">
        <v>1.76</v>
      </c>
      <c r="I105" s="11">
        <v>1.49</v>
      </c>
      <c r="J105" s="11">
        <v>1.55</v>
      </c>
      <c r="K105" s="11">
        <v>1.61</v>
      </c>
      <c r="L105" s="11">
        <v>1.68</v>
      </c>
      <c r="M105" s="25">
        <v>1.83</v>
      </c>
      <c r="N105" s="25">
        <v>1.99</v>
      </c>
      <c r="O105" s="25">
        <v>2.2400000000000002</v>
      </c>
      <c r="P105" s="36"/>
    </row>
    <row r="106" spans="1:17" x14ac:dyDescent="0.2">
      <c r="A106" s="40" t="s">
        <v>236</v>
      </c>
      <c r="B106" s="40"/>
      <c r="C106" s="29"/>
      <c r="D106" s="44">
        <f>D104+D105</f>
        <v>2484257.1479999996</v>
      </c>
      <c r="E106" s="33">
        <v>16.329999999999998</v>
      </c>
      <c r="F106" s="33" t="e">
        <f>F102+#REF!+F103+F105</f>
        <v>#REF!</v>
      </c>
      <c r="G106" s="33" t="e">
        <f>F106*1.052</f>
        <v>#REF!</v>
      </c>
      <c r="H106" s="30">
        <f>H102+H103+H105</f>
        <v>20.277616240000004</v>
      </c>
      <c r="I106" s="30">
        <f>I102+I103+I105</f>
        <v>21.503839632192001</v>
      </c>
      <c r="J106" s="30">
        <f>I106*1.036</f>
        <v>22.277977858950912</v>
      </c>
      <c r="K106" s="30">
        <f>K104+K105</f>
        <v>23.36032041403951</v>
      </c>
      <c r="L106" s="30">
        <f>L104+L105</f>
        <v>25.416124667841316</v>
      </c>
      <c r="M106" s="30">
        <f>M104+M105</f>
        <v>28.613254012858214</v>
      </c>
      <c r="N106" s="30">
        <f>N104+N105</f>
        <v>30.649999999999995</v>
      </c>
      <c r="O106" s="30">
        <f>O104+O105</f>
        <v>33.51</v>
      </c>
      <c r="P106" s="36"/>
      <c r="Q106" s="35"/>
    </row>
    <row r="107" spans="1:17" x14ac:dyDescent="0.2">
      <c r="P107" s="36"/>
    </row>
  </sheetData>
  <mergeCells count="9">
    <mergeCell ref="A95:L95"/>
    <mergeCell ref="A102:B102"/>
    <mergeCell ref="A104:B104"/>
    <mergeCell ref="A106:B106"/>
    <mergeCell ref="A3:L3"/>
    <mergeCell ref="A14:L14"/>
    <mergeCell ref="A22:L22"/>
    <mergeCell ref="A41:L41"/>
    <mergeCell ref="A70:L70"/>
  </mergeCells>
  <pageMargins left="0.74791666666666701" right="0.74791666666666701" top="0.31527777777777799" bottom="0.209722222222222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</dc:creator>
  <cp:lastModifiedBy>Воронкин Никита Валентинович</cp:lastModifiedBy>
  <cp:revision>10</cp:revision>
  <cp:lastPrinted>2015-01-19T09:15:00Z</cp:lastPrinted>
  <dcterms:created xsi:type="dcterms:W3CDTF">2011-09-20T07:13:00Z</dcterms:created>
  <dcterms:modified xsi:type="dcterms:W3CDTF">2025-07-22T09:01:53Z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ICV">
    <vt:lpwstr>593C61F1C9C44262A0D21EBEAF26207C_12</vt:lpwstr>
  </property>
  <property fmtid="{D5CDD505-2E9C-101B-9397-08002B2CF9AE}" pid="10" name="KSOProductBuildVer">
    <vt:lpwstr>1049-12.2.0.17119</vt:lpwstr>
  </property>
</Properties>
</file>