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W:\Отделы\Жилищное Управление\Усова Д.В. - старший экономист\ВСЕ ПЕРЕЧНИ\Перечни ЖУ\Перечни ЖУ 2025г\Перечни\"/>
    </mc:Choice>
  </mc:AlternateContent>
  <bookViews>
    <workbookView xWindow="0" yWindow="0" windowWidth="11520" windowHeight="9000" tabRatio="500"/>
  </bookViews>
  <sheets>
    <sheet name="Перечень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78" i="1" l="1"/>
  <c r="O80" i="1"/>
  <c r="D100" i="1"/>
  <c r="D4" i="1"/>
  <c r="D106" i="1"/>
  <c r="D102" i="1"/>
  <c r="D104" i="1"/>
  <c r="D105" i="1"/>
  <c r="D103" i="1"/>
  <c r="D97" i="1"/>
  <c r="D98" i="1"/>
  <c r="D99" i="1"/>
  <c r="D101" i="1"/>
  <c r="D96" i="1"/>
  <c r="D94" i="1"/>
  <c r="D93" i="1"/>
  <c r="D83" i="1"/>
  <c r="D84" i="1"/>
  <c r="D85" i="1"/>
  <c r="D86" i="1"/>
  <c r="D87" i="1"/>
  <c r="D88" i="1"/>
  <c r="D89" i="1"/>
  <c r="D90" i="1"/>
  <c r="D91" i="1"/>
  <c r="D82" i="1"/>
  <c r="D77" i="1"/>
  <c r="D78" i="1"/>
  <c r="D79" i="1"/>
  <c r="D80" i="1"/>
  <c r="D76" i="1"/>
  <c r="D74" i="1"/>
  <c r="D73" i="1"/>
  <c r="D71" i="1"/>
  <c r="D42" i="1"/>
  <c r="D40" i="1"/>
  <c r="D23" i="1"/>
  <c r="D15" i="1"/>
  <c r="O103" i="1" l="1"/>
  <c r="O15" i="1"/>
  <c r="O99" i="1"/>
  <c r="O101" i="1"/>
  <c r="O102" i="1"/>
  <c r="O104" i="1" s="1"/>
  <c r="O106" i="1" s="1"/>
  <c r="O97" i="1"/>
  <c r="O98" i="1"/>
  <c r="O100" i="1"/>
  <c r="O96" i="1"/>
  <c r="O94" i="1"/>
  <c r="O93" i="1"/>
  <c r="O83" i="1"/>
  <c r="O84" i="1"/>
  <c r="O85" i="1"/>
  <c r="O86" i="1"/>
  <c r="O87" i="1"/>
  <c r="O88" i="1"/>
  <c r="O89" i="1"/>
  <c r="O90" i="1"/>
  <c r="O91" i="1"/>
  <c r="O82" i="1"/>
  <c r="O77" i="1"/>
  <c r="O79" i="1"/>
  <c r="O76" i="1"/>
  <c r="O74" i="1"/>
  <c r="O73" i="1"/>
  <c r="O71" i="1"/>
  <c r="O42" i="1"/>
  <c r="O40" i="1"/>
  <c r="O23" i="1"/>
  <c r="O4" i="1"/>
  <c r="N106" i="1" l="1"/>
  <c r="M106" i="1"/>
  <c r="L106" i="1"/>
  <c r="K106" i="1"/>
  <c r="J106" i="1"/>
  <c r="I106" i="1"/>
  <c r="H106" i="1"/>
  <c r="J105" i="1"/>
  <c r="N104" i="1"/>
  <c r="M104" i="1"/>
  <c r="L104" i="1"/>
  <c r="K104" i="1"/>
  <c r="J104" i="1"/>
  <c r="N103" i="1"/>
  <c r="M103" i="1"/>
  <c r="J103" i="1"/>
  <c r="H103" i="1"/>
  <c r="G103" i="1"/>
  <c r="N102" i="1"/>
  <c r="M102" i="1"/>
  <c r="L102" i="1"/>
  <c r="K102" i="1"/>
  <c r="J102" i="1"/>
  <c r="I102" i="1"/>
  <c r="H102" i="1"/>
  <c r="G102" i="1"/>
  <c r="F102" i="1"/>
  <c r="E102" i="1"/>
  <c r="N101" i="1"/>
  <c r="M101" i="1"/>
  <c r="L101" i="1"/>
  <c r="K101" i="1"/>
  <c r="J101" i="1"/>
  <c r="H101" i="1"/>
  <c r="G101" i="1"/>
  <c r="N100" i="1"/>
  <c r="M100" i="1"/>
  <c r="L100" i="1"/>
  <c r="K100" i="1"/>
  <c r="J100" i="1"/>
  <c r="H100" i="1"/>
  <c r="G100" i="1"/>
  <c r="N99" i="1"/>
  <c r="M99" i="1"/>
  <c r="L99" i="1"/>
  <c r="K99" i="1"/>
  <c r="J99" i="1"/>
  <c r="H99" i="1"/>
  <c r="G99" i="1"/>
  <c r="N98" i="1"/>
  <c r="M98" i="1"/>
  <c r="L98" i="1"/>
  <c r="K98" i="1"/>
  <c r="J98" i="1"/>
  <c r="H98" i="1"/>
  <c r="G98" i="1"/>
  <c r="N97" i="1"/>
  <c r="M97" i="1"/>
  <c r="L97" i="1"/>
  <c r="K97" i="1"/>
  <c r="J97" i="1"/>
  <c r="H97" i="1"/>
  <c r="G97" i="1"/>
  <c r="N96" i="1"/>
  <c r="M96" i="1"/>
  <c r="L96" i="1"/>
  <c r="K96" i="1"/>
  <c r="J96" i="1"/>
  <c r="H96" i="1"/>
  <c r="G96" i="1"/>
  <c r="N94" i="1"/>
  <c r="M94" i="1"/>
  <c r="L94" i="1"/>
  <c r="K94" i="1"/>
  <c r="J94" i="1"/>
  <c r="H94" i="1"/>
  <c r="G94" i="1"/>
  <c r="N93" i="1"/>
  <c r="M93" i="1"/>
  <c r="L93" i="1"/>
  <c r="K93" i="1"/>
  <c r="J93" i="1"/>
  <c r="H93" i="1"/>
  <c r="G93" i="1"/>
  <c r="N91" i="1"/>
  <c r="M91" i="1"/>
  <c r="L91" i="1"/>
  <c r="K91" i="1"/>
  <c r="J91" i="1"/>
  <c r="H91" i="1"/>
  <c r="G91" i="1"/>
  <c r="N90" i="1"/>
  <c r="M90" i="1"/>
  <c r="L90" i="1"/>
  <c r="K90" i="1"/>
  <c r="J90" i="1"/>
  <c r="H90" i="1"/>
  <c r="G90" i="1"/>
  <c r="N89" i="1"/>
  <c r="M89" i="1"/>
  <c r="L89" i="1"/>
  <c r="K89" i="1"/>
  <c r="J89" i="1"/>
  <c r="H89" i="1"/>
  <c r="G89" i="1"/>
  <c r="N88" i="1"/>
  <c r="M88" i="1"/>
  <c r="L88" i="1"/>
  <c r="K88" i="1"/>
  <c r="J88" i="1"/>
  <c r="H88" i="1"/>
  <c r="G88" i="1"/>
  <c r="N87" i="1"/>
  <c r="M87" i="1"/>
  <c r="L87" i="1"/>
  <c r="K87" i="1"/>
  <c r="J87" i="1"/>
  <c r="H87" i="1"/>
  <c r="G87" i="1"/>
  <c r="N86" i="1"/>
  <c r="M86" i="1"/>
  <c r="L86" i="1"/>
  <c r="K86" i="1"/>
  <c r="J86" i="1"/>
  <c r="H86" i="1"/>
  <c r="G86" i="1"/>
  <c r="N85" i="1"/>
  <c r="M85" i="1"/>
  <c r="L85" i="1"/>
  <c r="K85" i="1"/>
  <c r="J85" i="1"/>
  <c r="H85" i="1"/>
  <c r="G85" i="1"/>
  <c r="N84" i="1"/>
  <c r="M84" i="1"/>
  <c r="L84" i="1"/>
  <c r="K84" i="1"/>
  <c r="J84" i="1"/>
  <c r="H84" i="1"/>
  <c r="G84" i="1"/>
  <c r="N83" i="1"/>
  <c r="M83" i="1"/>
  <c r="L83" i="1"/>
  <c r="K83" i="1"/>
  <c r="J83" i="1"/>
  <c r="H83" i="1"/>
  <c r="G83" i="1"/>
  <c r="N82" i="1"/>
  <c r="M82" i="1"/>
  <c r="L82" i="1"/>
  <c r="K82" i="1"/>
  <c r="J82" i="1"/>
  <c r="H82" i="1"/>
  <c r="G82" i="1"/>
  <c r="N80" i="1"/>
  <c r="M80" i="1"/>
  <c r="L80" i="1"/>
  <c r="K80" i="1"/>
  <c r="J80" i="1"/>
  <c r="H80" i="1"/>
  <c r="G80" i="1"/>
  <c r="N79" i="1"/>
  <c r="M79" i="1"/>
  <c r="L79" i="1"/>
  <c r="K79" i="1"/>
  <c r="J79" i="1"/>
  <c r="H79" i="1"/>
  <c r="G79" i="1"/>
  <c r="N78" i="1"/>
  <c r="M78" i="1"/>
  <c r="L78" i="1"/>
  <c r="K78" i="1"/>
  <c r="J78" i="1"/>
  <c r="H78" i="1"/>
  <c r="G78" i="1"/>
  <c r="N77" i="1"/>
  <c r="M77" i="1"/>
  <c r="L77" i="1"/>
  <c r="K77" i="1"/>
  <c r="J77" i="1"/>
  <c r="H77" i="1"/>
  <c r="G77" i="1"/>
  <c r="N76" i="1"/>
  <c r="M76" i="1"/>
  <c r="L76" i="1"/>
  <c r="K76" i="1"/>
  <c r="J76" i="1"/>
  <c r="H76" i="1"/>
  <c r="G76" i="1"/>
  <c r="N74" i="1"/>
  <c r="M74" i="1"/>
  <c r="L74" i="1"/>
  <c r="K74" i="1"/>
  <c r="J74" i="1"/>
  <c r="H74" i="1"/>
  <c r="G74" i="1"/>
  <c r="N73" i="1"/>
  <c r="M73" i="1"/>
  <c r="L73" i="1"/>
  <c r="K73" i="1"/>
  <c r="J73" i="1"/>
  <c r="H73" i="1"/>
  <c r="G73" i="1"/>
  <c r="N71" i="1"/>
  <c r="M71" i="1"/>
  <c r="L71" i="1"/>
  <c r="K71" i="1"/>
  <c r="J71" i="1"/>
  <c r="H71" i="1"/>
  <c r="G71" i="1"/>
  <c r="N42" i="1"/>
  <c r="M42" i="1"/>
  <c r="L42" i="1"/>
  <c r="K42" i="1"/>
  <c r="J42" i="1"/>
  <c r="H42" i="1"/>
  <c r="G42" i="1"/>
  <c r="N40" i="1"/>
  <c r="M40" i="1"/>
  <c r="L40" i="1"/>
  <c r="K40" i="1"/>
  <c r="J40" i="1"/>
  <c r="H40" i="1"/>
  <c r="G40" i="1"/>
  <c r="N23" i="1"/>
  <c r="M23" i="1"/>
  <c r="L23" i="1"/>
  <c r="K23" i="1"/>
  <c r="J23" i="1"/>
  <c r="H23" i="1"/>
  <c r="G23" i="1"/>
  <c r="N15" i="1"/>
  <c r="M15" i="1"/>
  <c r="L15" i="1"/>
  <c r="K15" i="1"/>
  <c r="J15" i="1"/>
  <c r="H15" i="1"/>
  <c r="G15" i="1"/>
  <c r="N4" i="1"/>
  <c r="M4" i="1"/>
  <c r="L4" i="1"/>
  <c r="K4" i="1"/>
  <c r="J4" i="1"/>
  <c r="H4" i="1"/>
  <c r="G4" i="1"/>
</calcChain>
</file>

<file path=xl/sharedStrings.xml><?xml version="1.0" encoding="utf-8"?>
<sst xmlns="http://schemas.openxmlformats.org/spreadsheetml/2006/main" count="293" uniqueCount="238">
  <si>
    <t>№</t>
  </si>
  <si>
    <t>Вид работ</t>
  </si>
  <si>
    <t>Периодичность</t>
  </si>
  <si>
    <t>Годовая плата (рублей)</t>
  </si>
  <si>
    <r>
      <rPr>
        <b/>
        <sz val="8"/>
        <rFont val="Times New Roman CYR"/>
        <charset val="1"/>
      </rPr>
      <t>Стоимость на 1 м</t>
    </r>
    <r>
      <rPr>
        <b/>
        <vertAlign val="superscript"/>
        <sz val="8"/>
        <rFont val="Arial Cyr"/>
        <charset val="204"/>
      </rPr>
      <t xml:space="preserve">2 </t>
    </r>
    <r>
      <rPr>
        <b/>
        <sz val="8"/>
        <rFont val="Arial Cyr"/>
        <charset val="204"/>
      </rPr>
      <t>общей площади (рублей в месяц)</t>
    </r>
  </si>
  <si>
    <t>Индексация с 01.07.16г.      На 12,2%</t>
  </si>
  <si>
    <t>Индексация с 01.07.17г.     На 5,2%</t>
  </si>
  <si>
    <t>Индексация с 01.07.18г.       На 4,2%</t>
  </si>
  <si>
    <t>Индексация с 01.07.19г.       На 8,08 %</t>
  </si>
  <si>
    <t>Индексация с 01.07.20г.       На 3,6 %</t>
  </si>
  <si>
    <t>Индексация с 01.07.21г.       На 4,9 %</t>
  </si>
  <si>
    <t>Индексация с 01.07.2022 г.  9,13 %</t>
  </si>
  <si>
    <t>Индексация с 01.07.2023 г.  12,79 %</t>
  </si>
  <si>
    <r>
      <rPr>
        <sz val="8"/>
        <rFont val="Arial Cyr"/>
        <charset val="204"/>
      </rPr>
      <t>Площадь, м</t>
    </r>
    <r>
      <rPr>
        <vertAlign val="superscript"/>
        <sz val="8"/>
        <rFont val="Arial Cyr"/>
        <charset val="204"/>
      </rPr>
      <t>2</t>
    </r>
  </si>
  <si>
    <t>I.  Содержание помещений общего пользования</t>
  </si>
  <si>
    <t>1.</t>
  </si>
  <si>
    <t>Работы по уборке лестничных клеток</t>
  </si>
  <si>
    <t>1.1.</t>
  </si>
  <si>
    <t>Влажное подметание лестничных площадок и маршей нижних трех этажей</t>
  </si>
  <si>
    <t>4 раза в неделю</t>
  </si>
  <si>
    <t>1.2.</t>
  </si>
  <si>
    <t>Влажное подметание лестничных площадок и маршей выше третьего этажа</t>
  </si>
  <si>
    <t>1 раз в неделю</t>
  </si>
  <si>
    <t>1.3.</t>
  </si>
  <si>
    <t>Влажная протирка подоконников, оконных решеток, перил, чердачных лестниц, шкафов для электросчетчиков и слаботочных устройств</t>
  </si>
  <si>
    <t>2 раза в год</t>
  </si>
  <si>
    <t>1.4.</t>
  </si>
  <si>
    <t>Мытье лестничных площадок и маршей</t>
  </si>
  <si>
    <t>1.5.</t>
  </si>
  <si>
    <t>Обметание пыли с потолков</t>
  </si>
  <si>
    <t>2 раз в год</t>
  </si>
  <si>
    <t>1.6.</t>
  </si>
  <si>
    <t>Мытье стен, дверей, окон</t>
  </si>
  <si>
    <t>1.7.</t>
  </si>
  <si>
    <t>Влажная протирка почтовых ящиков</t>
  </si>
  <si>
    <t>1 раз в месяц</t>
  </si>
  <si>
    <t>1.8.</t>
  </si>
  <si>
    <t>Очистка металлических решеток и приямков. Уборка площадки перед входом в подъезд</t>
  </si>
  <si>
    <t>1.9.</t>
  </si>
  <si>
    <t>Мытье пола кабины лифта</t>
  </si>
  <si>
    <t>5 раз в неделю</t>
  </si>
  <si>
    <t>II.  Уборка мусоропроводов</t>
  </si>
  <si>
    <t>2.</t>
  </si>
  <si>
    <t>Работы по уборке мусоропроводов</t>
  </si>
  <si>
    <t>2.1.</t>
  </si>
  <si>
    <t>Удаление мусора из мусороприемных камер</t>
  </si>
  <si>
    <t>2.2.</t>
  </si>
  <si>
    <t>Уборка мусороприемных камер</t>
  </si>
  <si>
    <t>2.3.</t>
  </si>
  <si>
    <t>Уборка вокруг загрузочных клапанов мусоропровода</t>
  </si>
  <si>
    <t>2.4.</t>
  </si>
  <si>
    <t>Мойка нижней части ствола и шибера мусоропровода</t>
  </si>
  <si>
    <t>2.5.</t>
  </si>
  <si>
    <t>Дезинфекция мусоросборников</t>
  </si>
  <si>
    <t>1 раз в квартал</t>
  </si>
  <si>
    <t>2.6.</t>
  </si>
  <si>
    <t>Устранение засорений</t>
  </si>
  <si>
    <t>По мере необходимости</t>
  </si>
  <si>
    <t>III.  Уборка придомовой территории</t>
  </si>
  <si>
    <t>3.</t>
  </si>
  <si>
    <t>Работы по уборке придомовой территории</t>
  </si>
  <si>
    <t>3.1.</t>
  </si>
  <si>
    <t>Холодный период</t>
  </si>
  <si>
    <t>3.1.1.</t>
  </si>
  <si>
    <t>Подметание свежевыпавшего снега толщиной до 2 см</t>
  </si>
  <si>
    <t>1 раз в сутки в дни снегопада</t>
  </si>
  <si>
    <t>3.1.2.</t>
  </si>
  <si>
    <t>Сдвигание свежевыпавшего снега толщиной слоя свыше 2 см</t>
  </si>
  <si>
    <t>Через 3 часа во время снегопада</t>
  </si>
  <si>
    <t>3.1.3.</t>
  </si>
  <si>
    <t>Посыпка территории песком или смесью песка с хлоридами</t>
  </si>
  <si>
    <t>2 раза в сутки во время гололеда</t>
  </si>
  <si>
    <t>3.1.4.</t>
  </si>
  <si>
    <t>Очистка территорий от снега наносного происхождения (или подметание территорий, свободных от снежного покрова)</t>
  </si>
  <si>
    <t>1 раз в двое суток в дни снегопада</t>
  </si>
  <si>
    <t>3.1.5.</t>
  </si>
  <si>
    <t>Очистка территорий от наледи и льда</t>
  </si>
  <si>
    <t>1 раз в 3 суток во время гололеда</t>
  </si>
  <si>
    <t>3.1.6.</t>
  </si>
  <si>
    <t>Очистка урн от мусора</t>
  </si>
  <si>
    <t>1 раз в сутки</t>
  </si>
  <si>
    <t>3.2.</t>
  </si>
  <si>
    <t>Теплый период</t>
  </si>
  <si>
    <t>3.2.1.</t>
  </si>
  <si>
    <t>Подметание территории в дни без осадков</t>
  </si>
  <si>
    <t>1 раз в 2-е суток</t>
  </si>
  <si>
    <t>3.2.2.</t>
  </si>
  <si>
    <t>Подметание территорий в дни с осадками до 2 см</t>
  </si>
  <si>
    <t>1 раз в 2-е суток (70% территорий)</t>
  </si>
  <si>
    <t>3.2.3.</t>
  </si>
  <si>
    <t>Подметание территорий в дни с осадками свыше 2 см</t>
  </si>
  <si>
    <t>1 раз в 2-е суток (50% территорий)</t>
  </si>
  <si>
    <t>3.2.4.</t>
  </si>
  <si>
    <t>3.2.5.</t>
  </si>
  <si>
    <t xml:space="preserve">Уборка газонов </t>
  </si>
  <si>
    <t>3.2.6.</t>
  </si>
  <si>
    <t>Поливка газонов, зеленых насаждений</t>
  </si>
  <si>
    <t>3.2.7.</t>
  </si>
  <si>
    <t>Сезонное выкашивание газонов</t>
  </si>
  <si>
    <t>3.2.8.</t>
  </si>
  <si>
    <t>Обрезка и снос деревьев и кустарников</t>
  </si>
  <si>
    <t>По действующим правилам</t>
  </si>
  <si>
    <t>3.3.</t>
  </si>
  <si>
    <t>Прочие материальные затраты</t>
  </si>
  <si>
    <t>IV.  Ремонт и обслуживание конструктивных элементов и внешнее благоустройство</t>
  </si>
  <si>
    <t>4.</t>
  </si>
  <si>
    <t>Работы по ремонту и обслуживанию конструктивных элементов и внешнее благоустройство</t>
  </si>
  <si>
    <t>4.1.</t>
  </si>
  <si>
    <t>Профосмотры конструктивных элементов, в том числе:</t>
  </si>
  <si>
    <t>4.1.1.</t>
  </si>
  <si>
    <t>Общие и частичные осмотры кровельных покрытий</t>
  </si>
  <si>
    <t>6 раз год</t>
  </si>
  <si>
    <t>4.1.2.</t>
  </si>
  <si>
    <t>Общие и частичные осмотры конструктивных элементов</t>
  </si>
  <si>
    <t>4.2.</t>
  </si>
  <si>
    <t>Ремонт конструктивных элементов</t>
  </si>
  <si>
    <t>4.2.1.</t>
  </si>
  <si>
    <t>Укрепление защитной решетки водопроводной воронки</t>
  </si>
  <si>
    <t>4.2.2.</t>
  </si>
  <si>
    <t>Прочистка водопремной воронки внутреннего водостока</t>
  </si>
  <si>
    <t>4.2.3.</t>
  </si>
  <si>
    <t>Восстановление поврежденных участков штукатурки и облицовки</t>
  </si>
  <si>
    <t>4.2.4.</t>
  </si>
  <si>
    <t>Смена или ремонт отмостки</t>
  </si>
  <si>
    <t>4.2.5.</t>
  </si>
  <si>
    <t>Восстановление приямков, входов в подвалы</t>
  </si>
  <si>
    <t>4.3.</t>
  </si>
  <si>
    <t>Техническое обслуживание конструктивных элементов</t>
  </si>
  <si>
    <t>4.3.1.</t>
  </si>
  <si>
    <t>Утепление подвалов и подъездов</t>
  </si>
  <si>
    <t>1 раз в год</t>
  </si>
  <si>
    <t>4.3.2.</t>
  </si>
  <si>
    <t>Укрепление козырьков, ограждений и перил крылец</t>
  </si>
  <si>
    <t>4.3.3.</t>
  </si>
  <si>
    <t>Закрытие слуховых окон, люков и входов на чердак</t>
  </si>
  <si>
    <t>4.3.4.</t>
  </si>
  <si>
    <t>Установка недостающих, частично разбитых и укрепление слабо укрепленных стекол в дверных и оконных заполнениях</t>
  </si>
  <si>
    <t>4.3.5.</t>
  </si>
  <si>
    <t>Установка или укрепление ручек и шпингалетов на оконных и дверных заполнениях</t>
  </si>
  <si>
    <t>4.3.6.</t>
  </si>
  <si>
    <t>Закрытие подвальных и чердачных дверей, металлических решеток и лазов на замки</t>
  </si>
  <si>
    <t>4.3.7.</t>
  </si>
  <si>
    <t>Смазывание подъездных дверей</t>
  </si>
  <si>
    <t>4.3.8.</t>
  </si>
  <si>
    <t>Смазывание замков тех. помещений</t>
  </si>
  <si>
    <t>4.3.9.</t>
  </si>
  <si>
    <t>Укрепление и регулировка доводчиков</t>
  </si>
  <si>
    <t>4.4.</t>
  </si>
  <si>
    <t>Внешнее благоустройство</t>
  </si>
  <si>
    <t>4.4.1.</t>
  </si>
  <si>
    <t>Частичный ремонт тротуарной плитки</t>
  </si>
  <si>
    <t>4.4.2.</t>
  </si>
  <si>
    <t>Окраска решетчатых ограждений, оград, МАФ</t>
  </si>
  <si>
    <t>4.4.3.</t>
  </si>
  <si>
    <t>Установка урн</t>
  </si>
  <si>
    <t>4.4.4.</t>
  </si>
  <si>
    <t>Окраска урн</t>
  </si>
  <si>
    <t>4.4.5.</t>
  </si>
  <si>
    <t>Ремонт скамеек, качель и т.д.</t>
  </si>
  <si>
    <t>Постоянно</t>
  </si>
  <si>
    <t>4.4.6.</t>
  </si>
  <si>
    <t>Посадка деревьев, кустарников</t>
  </si>
  <si>
    <t>4.4.7.</t>
  </si>
  <si>
    <t>Подготовка к сезонной эксплуатации оборудования детских и спортивных площадок</t>
  </si>
  <si>
    <t>V.  Техническое обслуживание и ремонт внутридомового инженерного оборудования и МОП</t>
  </si>
  <si>
    <t>5.</t>
  </si>
  <si>
    <t>Работы по техническому обслуживанию и ремонту внутридомового инженерного оборудования и МОП</t>
  </si>
  <si>
    <t>5.1.</t>
  </si>
  <si>
    <t>Подготовка к сезонной эксплуатации</t>
  </si>
  <si>
    <t>5.1.1.</t>
  </si>
  <si>
    <t>Ремонт и тех.обслуживание задвижек ХВС и ГВС</t>
  </si>
  <si>
    <t>5.1.2.</t>
  </si>
  <si>
    <t>Прочистка ливнестоков</t>
  </si>
  <si>
    <t>5.2.</t>
  </si>
  <si>
    <t>Общие и частичные осмотры и обследования</t>
  </si>
  <si>
    <t>5.2.1.</t>
  </si>
  <si>
    <t>Осмотр системы ЦО. Внутриквартирные устройства</t>
  </si>
  <si>
    <t>5.2.2.</t>
  </si>
  <si>
    <t>Осмотр систем ЦО. Устройства в подвальных помещениях (7 мес. Отопительного сезона)</t>
  </si>
  <si>
    <t>7 раз в год</t>
  </si>
  <si>
    <t>5.2.3.</t>
  </si>
  <si>
    <t>Общие и частичные осмотры общедомовой системы холодного и горячего водоснабжения и водоотведения в технических помещениях</t>
  </si>
  <si>
    <t>8 раз в год</t>
  </si>
  <si>
    <t>5.2.4.</t>
  </si>
  <si>
    <t>Общие и частичные осмотры линий электрических сетей, арматуры, электрооборудования на лестничных площадках</t>
  </si>
  <si>
    <t>5.2.5.</t>
  </si>
  <si>
    <t>Общие и частичные осмотры линий электрических сетей, арматуры, электрооборудования в подвальных помещениях</t>
  </si>
  <si>
    <t>4 раза в год</t>
  </si>
  <si>
    <t>5.3.</t>
  </si>
  <si>
    <t>Техническое обслуживание внутридомовых инженерных сетей и МОП</t>
  </si>
  <si>
    <t>5.3.1.</t>
  </si>
  <si>
    <t>Ремонт электрощитов</t>
  </si>
  <si>
    <t>5.3.2.</t>
  </si>
  <si>
    <t>Ревизия вентилей в местах общего пользования</t>
  </si>
  <si>
    <t>5.3.3.</t>
  </si>
  <si>
    <t>Проверка и прочистка вентканалов</t>
  </si>
  <si>
    <t>5.3.4.</t>
  </si>
  <si>
    <t>Дератизация</t>
  </si>
  <si>
    <t>5.3.5.</t>
  </si>
  <si>
    <t>Аварийное обслуживание</t>
  </si>
  <si>
    <t>5.3.6.</t>
  </si>
  <si>
    <t>Очистка тех. этажей от мусора со сбором его в тару и отноской в установленное место</t>
  </si>
  <si>
    <t>5.3.7.</t>
  </si>
  <si>
    <t>Электроизмерения</t>
  </si>
  <si>
    <t>5.3.8.</t>
  </si>
  <si>
    <t>Очистка кровли от мусора и грязи</t>
  </si>
  <si>
    <t>5.3.9.</t>
  </si>
  <si>
    <t>Обслуживание теплосчетчиков</t>
  </si>
  <si>
    <t>5.3.10.</t>
  </si>
  <si>
    <t>Техобслуживание ИТП</t>
  </si>
  <si>
    <t>5.4.</t>
  </si>
  <si>
    <t>Мелкий ремонт</t>
  </si>
  <si>
    <t>5.4.1.</t>
  </si>
  <si>
    <t>Устранение засоров внутренних канализационных трубопроводов</t>
  </si>
  <si>
    <t>По мере необходимости, но не менее 2-х раз в год</t>
  </si>
  <si>
    <t>5.4.2.</t>
  </si>
  <si>
    <t>Ремонт ВРУ</t>
  </si>
  <si>
    <t>VI. Прочее</t>
  </si>
  <si>
    <t>6.1.</t>
  </si>
  <si>
    <t>Затраты на охрану труда работников РЭС</t>
  </si>
  <si>
    <t>6.2.</t>
  </si>
  <si>
    <t>Утилизация люминесцентных ламп</t>
  </si>
  <si>
    <t>6.3.</t>
  </si>
  <si>
    <t>Непредвиденные работы по текущему ремонту общего имущества жилого дома</t>
  </si>
  <si>
    <t>6.4.</t>
  </si>
  <si>
    <t>Транспортные расходы</t>
  </si>
  <si>
    <t>6.5.</t>
  </si>
  <si>
    <t>Услуги ООО "РРКЦ"</t>
  </si>
  <si>
    <t>6.6.</t>
  </si>
  <si>
    <t>Затраты по управлению домом</t>
  </si>
  <si>
    <t>Итого</t>
  </si>
  <si>
    <t>7.</t>
  </si>
  <si>
    <t>Содержание и текущий ремонт лифта</t>
  </si>
  <si>
    <t>8.</t>
  </si>
  <si>
    <t>Электроэнергия ОДН</t>
  </si>
  <si>
    <t>Итого с учетом лифта и ОДН</t>
  </si>
  <si>
    <t>Индексация с 01.07.2024 г.  7,01 %</t>
  </si>
  <si>
    <t>Индексация с 01.07.2025 г.  9,11 %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</si>
</sst>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m"/>
    <numFmt numFmtId="165" formatCode="mm/dd/yyyy"/>
  </numFmts>
  <fonts count="8">
    <font>
      <sz val="10"/>
      <name val="Arial Cyr"/>
      <charset val="204"/>
    </font>
    <font>
      <sz val="8"/>
      <name val="Arial Cyr"/>
      <charset val="204"/>
    </font>
    <font>
      <b/>
      <sz val="8"/>
      <name val="Arial Cyr"/>
      <charset val="204"/>
    </font>
    <font>
      <b/>
      <sz val="8"/>
      <name val="Times New Roman CYR"/>
      <charset val="1"/>
    </font>
    <font>
      <sz val="7"/>
      <name val="Arial Cyr"/>
      <charset val="204"/>
    </font>
    <font>
      <b/>
      <sz val="8"/>
      <name val="Arial Cyr"/>
      <charset val="204"/>
    </font>
    <font>
      <b/>
      <vertAlign val="superscript"/>
      <sz val="8"/>
      <name val="Arial Cyr"/>
      <charset val="204"/>
    </font>
    <font>
      <vertAlign val="superscript"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horizontal="center" wrapText="1"/>
    </xf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0" xfId="0" applyFont="1"/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2" fontId="1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165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left" vertical="center" wrapText="1"/>
    </xf>
    <xf numFmtId="2" fontId="4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49" fontId="2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center" vertical="center"/>
    </xf>
    <xf numFmtId="2" fontId="1" fillId="0" borderId="0" xfId="0" applyNumberFormat="1" applyFont="1"/>
    <xf numFmtId="0" fontId="2" fillId="0" borderId="1" xfId="0" applyFont="1" applyBorder="1"/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/>
    </xf>
    <xf numFmtId="4" fontId="1" fillId="0" borderId="1" xfId="0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6"/>
  <sheetViews>
    <sheetView tabSelected="1" zoomScale="110" zoomScaleNormal="110" workbookViewId="0">
      <pane xSplit="2" ySplit="1" topLeftCell="C33" activePane="bottomRight" state="frozen"/>
      <selection pane="topRight"/>
      <selection pane="bottomLeft"/>
      <selection pane="bottomRight" activeCell="S75" sqref="S75"/>
    </sheetView>
  </sheetViews>
  <sheetFormatPr defaultColWidth="9.140625" defaultRowHeight="11.25"/>
  <cols>
    <col min="1" max="1" width="6.85546875" style="3" customWidth="1"/>
    <col min="2" max="2" width="35" style="4" customWidth="1"/>
    <col min="3" max="3" width="13" style="4" customWidth="1"/>
    <col min="4" max="4" width="14.140625" style="4" customWidth="1"/>
    <col min="5" max="7" width="11.5703125" style="4" hidden="1" customWidth="1"/>
    <col min="8" max="9" width="7.28515625" style="4" hidden="1" customWidth="1"/>
    <col min="10" max="10" width="9" style="4" hidden="1" customWidth="1"/>
    <col min="11" max="11" width="8" style="4" hidden="1" customWidth="1"/>
    <col min="12" max="13" width="8.5703125" style="4" hidden="1" customWidth="1"/>
    <col min="14" max="14" width="9.28515625" style="4" customWidth="1"/>
    <col min="15" max="15" width="8.5703125" style="4" customWidth="1"/>
    <col min="16" max="16" width="12.140625" style="4" customWidth="1"/>
    <col min="17" max="250" width="8.5703125" style="4" customWidth="1"/>
    <col min="251" max="251" width="4.28515625" style="4" customWidth="1"/>
    <col min="252" max="252" width="19.42578125" style="4" customWidth="1"/>
    <col min="253" max="253" width="14.85546875" style="4" customWidth="1"/>
    <col min="254" max="254" width="9.42578125" style="4" customWidth="1"/>
    <col min="255" max="1025" width="8.5703125" style="4" customWidth="1"/>
    <col min="1026" max="16384" width="9.140625" style="4"/>
  </cols>
  <sheetData>
    <row r="1" spans="1:15" s="1" customFormat="1" ht="55.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236</v>
      </c>
      <c r="O1" s="5" t="s">
        <v>237</v>
      </c>
    </row>
    <row r="2" spans="1:15">
      <c r="A2" s="6"/>
      <c r="B2" s="7" t="s">
        <v>13</v>
      </c>
      <c r="C2" s="7">
        <v>6277.6</v>
      </c>
      <c r="D2" s="8"/>
      <c r="E2" s="8"/>
      <c r="F2" s="8"/>
      <c r="G2" s="8"/>
      <c r="H2" s="8"/>
      <c r="I2" s="8"/>
      <c r="J2" s="8"/>
      <c r="K2" s="8"/>
      <c r="L2" s="22"/>
      <c r="M2" s="14"/>
      <c r="N2" s="8"/>
      <c r="O2" s="14"/>
    </row>
    <row r="3" spans="1:15" ht="16.5" customHeight="1">
      <c r="A3" s="32" t="s">
        <v>14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8"/>
      <c r="N3" s="8"/>
      <c r="O3" s="14"/>
    </row>
    <row r="4" spans="1:15">
      <c r="A4" s="6" t="s">
        <v>15</v>
      </c>
      <c r="B4" s="7" t="s">
        <v>16</v>
      </c>
      <c r="C4" s="7"/>
      <c r="D4" s="35">
        <f>C$2*12*O4</f>
        <v>262152.57600000006</v>
      </c>
      <c r="E4" s="8">
        <v>1.68</v>
      </c>
      <c r="F4" s="8">
        <v>1.88</v>
      </c>
      <c r="G4" s="8">
        <f>F4*1.052</f>
        <v>1.97776</v>
      </c>
      <c r="H4" s="8">
        <f>G4*1.042</f>
        <v>2.0608259200000001</v>
      </c>
      <c r="I4" s="8">
        <v>2.2273406543359999</v>
      </c>
      <c r="J4" s="8">
        <f>I4*1.036</f>
        <v>2.3075249178921</v>
      </c>
      <c r="K4" s="8">
        <f>J4*1.049</f>
        <v>2.4205936388688101</v>
      </c>
      <c r="L4" s="8">
        <f>K4*1.0913</f>
        <v>2.6415938380975299</v>
      </c>
      <c r="M4" s="8">
        <f>L4*1.1279</f>
        <v>2.9794536899902</v>
      </c>
      <c r="N4" s="8">
        <f>ROUND(M4*1.0701,2)</f>
        <v>3.19</v>
      </c>
      <c r="O4" s="8">
        <f>ROUND(N4*1.0911,2)</f>
        <v>3.48</v>
      </c>
    </row>
    <row r="5" spans="1:15" ht="22.5">
      <c r="A5" s="6" t="s">
        <v>17</v>
      </c>
      <c r="B5" s="7" t="s">
        <v>18</v>
      </c>
      <c r="C5" s="10" t="s">
        <v>19</v>
      </c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14"/>
    </row>
    <row r="6" spans="1:15" ht="22.5">
      <c r="A6" s="6" t="s">
        <v>20</v>
      </c>
      <c r="B6" s="7" t="s">
        <v>21</v>
      </c>
      <c r="C6" s="10" t="s">
        <v>22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14"/>
    </row>
    <row r="7" spans="1:15" ht="45">
      <c r="A7" s="11" t="s">
        <v>23</v>
      </c>
      <c r="B7" s="7" t="s">
        <v>24</v>
      </c>
      <c r="C7" s="10" t="s">
        <v>25</v>
      </c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14"/>
    </row>
    <row r="8" spans="1:15">
      <c r="A8" s="6" t="s">
        <v>26</v>
      </c>
      <c r="B8" s="7" t="s">
        <v>27</v>
      </c>
      <c r="C8" s="10" t="s">
        <v>25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14"/>
    </row>
    <row r="9" spans="1:15">
      <c r="A9" s="6" t="s">
        <v>28</v>
      </c>
      <c r="B9" s="7" t="s">
        <v>29</v>
      </c>
      <c r="C9" s="10" t="s">
        <v>30</v>
      </c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14"/>
    </row>
    <row r="10" spans="1:15">
      <c r="A10" s="6" t="s">
        <v>31</v>
      </c>
      <c r="B10" s="7" t="s">
        <v>32</v>
      </c>
      <c r="C10" s="10" t="s">
        <v>25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14"/>
    </row>
    <row r="11" spans="1:15">
      <c r="A11" s="6" t="s">
        <v>33</v>
      </c>
      <c r="B11" s="7" t="s">
        <v>34</v>
      </c>
      <c r="C11" s="10" t="s">
        <v>35</v>
      </c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14"/>
    </row>
    <row r="12" spans="1:15" ht="29.25" customHeight="1">
      <c r="A12" s="12" t="s">
        <v>36</v>
      </c>
      <c r="B12" s="13" t="s">
        <v>37</v>
      </c>
      <c r="C12" s="12" t="s">
        <v>22</v>
      </c>
      <c r="D12" s="8"/>
      <c r="E12" s="14"/>
      <c r="F12" s="14"/>
      <c r="G12" s="8"/>
      <c r="H12" s="8"/>
      <c r="I12" s="8"/>
      <c r="J12" s="8"/>
      <c r="K12" s="8"/>
      <c r="L12" s="8"/>
      <c r="M12" s="8"/>
      <c r="N12" s="8"/>
      <c r="O12" s="14"/>
    </row>
    <row r="13" spans="1:15">
      <c r="A13" s="12" t="s">
        <v>38</v>
      </c>
      <c r="B13" s="15" t="s">
        <v>39</v>
      </c>
      <c r="C13" s="12" t="s">
        <v>40</v>
      </c>
      <c r="D13" s="8"/>
      <c r="E13" s="14"/>
      <c r="F13" s="14"/>
      <c r="G13" s="8"/>
      <c r="H13" s="8"/>
      <c r="I13" s="8"/>
      <c r="J13" s="8"/>
      <c r="K13" s="8"/>
      <c r="L13" s="8"/>
      <c r="M13" s="8"/>
      <c r="N13" s="8"/>
      <c r="O13" s="14"/>
    </row>
    <row r="14" spans="1:15" ht="12.75" customHeight="1">
      <c r="A14" s="32" t="s">
        <v>41</v>
      </c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8"/>
      <c r="N14" s="8"/>
      <c r="O14" s="14"/>
    </row>
    <row r="15" spans="1:15">
      <c r="A15" s="12" t="s">
        <v>42</v>
      </c>
      <c r="B15" s="15" t="s">
        <v>43</v>
      </c>
      <c r="C15" s="12"/>
      <c r="D15" s="35">
        <f>C$2*12*O15</f>
        <v>30885.792000000009</v>
      </c>
      <c r="E15" s="12">
        <v>0.2</v>
      </c>
      <c r="F15" s="12">
        <v>0.22</v>
      </c>
      <c r="G15" s="8">
        <f>F15*1.052</f>
        <v>0.23144000000000001</v>
      </c>
      <c r="H15" s="8">
        <f>G15*1.042</f>
        <v>0.24116048000000001</v>
      </c>
      <c r="I15" s="8">
        <v>0.260646246784</v>
      </c>
      <c r="J15" s="8">
        <f t="shared" ref="J15:J42" si="0">I15*1.036</f>
        <v>0.27002951166822398</v>
      </c>
      <c r="K15" s="8">
        <f t="shared" ref="K15:K42" si="1">J15*1.049</f>
        <v>0.28326095773996701</v>
      </c>
      <c r="L15" s="8">
        <f>K15*1.0913</f>
        <v>0.309122683181626</v>
      </c>
      <c r="M15" s="8">
        <f>L15*1.1279</f>
        <v>0.348659474360556</v>
      </c>
      <c r="N15" s="8">
        <f>ROUND(M15*1.0701,2)</f>
        <v>0.37</v>
      </c>
      <c r="O15" s="8">
        <f>ROUND(N15*1.0911,2)+0.01</f>
        <v>0.41000000000000003</v>
      </c>
    </row>
    <row r="16" spans="1:15">
      <c r="A16" s="12" t="s">
        <v>44</v>
      </c>
      <c r="B16" s="15" t="s">
        <v>45</v>
      </c>
      <c r="C16" s="12" t="s">
        <v>40</v>
      </c>
      <c r="D16" s="8"/>
      <c r="E16" s="14"/>
      <c r="F16" s="14"/>
      <c r="G16" s="8"/>
      <c r="H16" s="8"/>
      <c r="I16" s="8"/>
      <c r="J16" s="8"/>
      <c r="K16" s="8"/>
      <c r="L16" s="8"/>
      <c r="M16" s="8"/>
      <c r="N16" s="8"/>
      <c r="O16" s="14"/>
    </row>
    <row r="17" spans="1:15">
      <c r="A17" s="12" t="s">
        <v>46</v>
      </c>
      <c r="B17" s="15" t="s">
        <v>47</v>
      </c>
      <c r="C17" s="12" t="s">
        <v>40</v>
      </c>
      <c r="D17" s="8"/>
      <c r="E17" s="14"/>
      <c r="F17" s="14"/>
      <c r="G17" s="8"/>
      <c r="H17" s="8"/>
      <c r="I17" s="8"/>
      <c r="J17" s="8"/>
      <c r="K17" s="8"/>
      <c r="L17" s="8"/>
      <c r="M17" s="8"/>
      <c r="N17" s="8"/>
      <c r="O17" s="14"/>
    </row>
    <row r="18" spans="1:15" ht="22.5">
      <c r="A18" s="12" t="s">
        <v>48</v>
      </c>
      <c r="B18" s="15" t="s">
        <v>49</v>
      </c>
      <c r="C18" s="12" t="s">
        <v>40</v>
      </c>
      <c r="D18" s="8"/>
      <c r="E18" s="14"/>
      <c r="F18" s="14"/>
      <c r="G18" s="8"/>
      <c r="H18" s="8"/>
      <c r="I18" s="8"/>
      <c r="J18" s="8"/>
      <c r="K18" s="8"/>
      <c r="L18" s="8"/>
      <c r="M18" s="8"/>
      <c r="N18" s="8"/>
      <c r="O18" s="14"/>
    </row>
    <row r="19" spans="1:15" ht="12.75" customHeight="1">
      <c r="A19" s="12" t="s">
        <v>50</v>
      </c>
      <c r="B19" s="15" t="s">
        <v>51</v>
      </c>
      <c r="C19" s="12" t="s">
        <v>35</v>
      </c>
      <c r="D19" s="8"/>
      <c r="E19" s="14"/>
      <c r="F19" s="14"/>
      <c r="G19" s="8"/>
      <c r="H19" s="8"/>
      <c r="I19" s="8"/>
      <c r="J19" s="8"/>
      <c r="K19" s="8"/>
      <c r="L19" s="8"/>
      <c r="M19" s="8"/>
      <c r="N19" s="8"/>
      <c r="O19" s="14"/>
    </row>
    <row r="20" spans="1:15">
      <c r="A20" s="12" t="s">
        <v>52</v>
      </c>
      <c r="B20" s="15" t="s">
        <v>53</v>
      </c>
      <c r="C20" s="12" t="s">
        <v>54</v>
      </c>
      <c r="D20" s="8"/>
      <c r="E20" s="14"/>
      <c r="F20" s="14"/>
      <c r="G20" s="8"/>
      <c r="H20" s="8"/>
      <c r="I20" s="8"/>
      <c r="J20" s="8"/>
      <c r="K20" s="8"/>
      <c r="L20" s="8"/>
      <c r="M20" s="8"/>
      <c r="N20" s="8"/>
      <c r="O20" s="14"/>
    </row>
    <row r="21" spans="1:15" ht="22.5">
      <c r="A21" s="12" t="s">
        <v>55</v>
      </c>
      <c r="B21" s="15" t="s">
        <v>56</v>
      </c>
      <c r="C21" s="10" t="s">
        <v>57</v>
      </c>
      <c r="D21" s="8"/>
      <c r="E21" s="14"/>
      <c r="F21" s="14"/>
      <c r="G21" s="8"/>
      <c r="H21" s="8"/>
      <c r="I21" s="8"/>
      <c r="J21" s="8"/>
      <c r="K21" s="8"/>
      <c r="L21" s="8"/>
      <c r="M21" s="8"/>
      <c r="N21" s="8"/>
      <c r="O21" s="14"/>
    </row>
    <row r="22" spans="1:15" ht="12.75" customHeight="1">
      <c r="A22" s="32" t="s">
        <v>58</v>
      </c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8"/>
      <c r="N22" s="8"/>
      <c r="O22" s="14"/>
    </row>
    <row r="23" spans="1:15">
      <c r="A23" s="6" t="s">
        <v>59</v>
      </c>
      <c r="B23" s="7" t="s">
        <v>60</v>
      </c>
      <c r="C23" s="7"/>
      <c r="D23" s="35">
        <f>C$2*12*O23</f>
        <v>319404.28800000006</v>
      </c>
      <c r="E23" s="8">
        <v>1.79</v>
      </c>
      <c r="F23" s="8">
        <v>2.0099999999999998</v>
      </c>
      <c r="G23" s="8">
        <f>F23*1.052</f>
        <v>2.1145200000000002</v>
      </c>
      <c r="H23" s="8">
        <f>(G23*1.042)+0.31</f>
        <v>2.5133298399999999</v>
      </c>
      <c r="I23" s="8">
        <v>2.7164068910719998</v>
      </c>
      <c r="J23" s="8">
        <f t="shared" si="0"/>
        <v>2.81419753915059</v>
      </c>
      <c r="K23" s="8">
        <f t="shared" si="1"/>
        <v>2.9520932185689701</v>
      </c>
      <c r="L23" s="8">
        <f>K23*1.0913</f>
        <v>3.2216193294243198</v>
      </c>
      <c r="M23" s="8">
        <f>L23*1.1279</f>
        <v>3.63366444165769</v>
      </c>
      <c r="N23" s="8">
        <f>ROUND(M23*1.0701,2)</f>
        <v>3.89</v>
      </c>
      <c r="O23" s="8">
        <f>ROUND(N23*1.0911,2)</f>
        <v>4.24</v>
      </c>
    </row>
    <row r="24" spans="1:15">
      <c r="A24" s="6" t="s">
        <v>61</v>
      </c>
      <c r="B24" s="7" t="s">
        <v>62</v>
      </c>
      <c r="C24" s="7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14"/>
    </row>
    <row r="25" spans="1:15" ht="22.5">
      <c r="A25" s="16" t="s">
        <v>63</v>
      </c>
      <c r="B25" s="7" t="s">
        <v>64</v>
      </c>
      <c r="C25" s="7" t="s">
        <v>65</v>
      </c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14"/>
    </row>
    <row r="26" spans="1:15" ht="33.75">
      <c r="A26" s="6" t="s">
        <v>66</v>
      </c>
      <c r="B26" s="7" t="s">
        <v>67</v>
      </c>
      <c r="C26" s="7" t="s">
        <v>68</v>
      </c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14"/>
    </row>
    <row r="27" spans="1:15" ht="33.75">
      <c r="A27" s="6" t="s">
        <v>69</v>
      </c>
      <c r="B27" s="7" t="s">
        <v>70</v>
      </c>
      <c r="C27" s="7" t="s">
        <v>71</v>
      </c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14"/>
    </row>
    <row r="28" spans="1:15" ht="45">
      <c r="A28" s="6" t="s">
        <v>72</v>
      </c>
      <c r="B28" s="7" t="s">
        <v>73</v>
      </c>
      <c r="C28" s="7" t="s">
        <v>74</v>
      </c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14"/>
    </row>
    <row r="29" spans="1:15" ht="33.75">
      <c r="A29" s="6" t="s">
        <v>75</v>
      </c>
      <c r="B29" s="7" t="s">
        <v>76</v>
      </c>
      <c r="C29" s="7" t="s">
        <v>77</v>
      </c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14"/>
    </row>
    <row r="30" spans="1:15">
      <c r="A30" s="6" t="s">
        <v>78</v>
      </c>
      <c r="B30" s="7" t="s">
        <v>79</v>
      </c>
      <c r="C30" s="7" t="s">
        <v>80</v>
      </c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14"/>
    </row>
    <row r="31" spans="1:15">
      <c r="A31" s="6" t="s">
        <v>81</v>
      </c>
      <c r="B31" s="7" t="s">
        <v>82</v>
      </c>
      <c r="C31" s="7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14"/>
    </row>
    <row r="32" spans="1:15" ht="22.5">
      <c r="A32" s="6" t="s">
        <v>83</v>
      </c>
      <c r="B32" s="7" t="s">
        <v>84</v>
      </c>
      <c r="C32" s="7" t="s">
        <v>85</v>
      </c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14"/>
    </row>
    <row r="33" spans="1:18" ht="33.75">
      <c r="A33" s="6" t="s">
        <v>86</v>
      </c>
      <c r="B33" s="7" t="s">
        <v>87</v>
      </c>
      <c r="C33" s="7" t="s">
        <v>88</v>
      </c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14"/>
    </row>
    <row r="34" spans="1:18" ht="33.75">
      <c r="A34" s="6" t="s">
        <v>89</v>
      </c>
      <c r="B34" s="7" t="s">
        <v>90</v>
      </c>
      <c r="C34" s="7" t="s">
        <v>91</v>
      </c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14"/>
    </row>
    <row r="35" spans="1:18">
      <c r="A35" s="6" t="s">
        <v>92</v>
      </c>
      <c r="B35" s="7" t="s">
        <v>79</v>
      </c>
      <c r="C35" s="7" t="s">
        <v>80</v>
      </c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14"/>
    </row>
    <row r="36" spans="1:18" ht="22.5">
      <c r="A36" s="6" t="s">
        <v>93</v>
      </c>
      <c r="B36" s="7" t="s">
        <v>94</v>
      </c>
      <c r="C36" s="7" t="s">
        <v>85</v>
      </c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14"/>
    </row>
    <row r="37" spans="1:18" ht="22.5">
      <c r="A37" s="16" t="s">
        <v>95</v>
      </c>
      <c r="B37" s="7" t="s">
        <v>96</v>
      </c>
      <c r="C37" s="7" t="s">
        <v>85</v>
      </c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14"/>
    </row>
    <row r="38" spans="1:18">
      <c r="A38" s="16" t="s">
        <v>97</v>
      </c>
      <c r="B38" s="7" t="s">
        <v>98</v>
      </c>
      <c r="C38" s="7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14"/>
    </row>
    <row r="39" spans="1:18" ht="33.75">
      <c r="A39" s="6" t="s">
        <v>99</v>
      </c>
      <c r="B39" s="7" t="s">
        <v>100</v>
      </c>
      <c r="C39" s="7" t="s">
        <v>101</v>
      </c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14"/>
    </row>
    <row r="40" spans="1:18">
      <c r="A40" s="6" t="s">
        <v>102</v>
      </c>
      <c r="B40" s="17" t="s">
        <v>103</v>
      </c>
      <c r="C40" s="8"/>
      <c r="D40" s="35">
        <f>C$2*12*O40</f>
        <v>20339.424000000003</v>
      </c>
      <c r="E40" s="8">
        <v>0.13</v>
      </c>
      <c r="F40" s="8">
        <v>0.15</v>
      </c>
      <c r="G40" s="8">
        <f>F40*1.052</f>
        <v>0.1578</v>
      </c>
      <c r="H40" s="8">
        <f>G40*1.042</f>
        <v>0.16442760000000001</v>
      </c>
      <c r="I40" s="8">
        <v>0.17771335008</v>
      </c>
      <c r="J40" s="8">
        <f t="shared" si="0"/>
        <v>0.18411103068288001</v>
      </c>
      <c r="K40" s="8">
        <f t="shared" si="1"/>
        <v>0.193132471186341</v>
      </c>
      <c r="L40" s="8">
        <f>K40*1.0913</f>
        <v>0.210765465805654</v>
      </c>
      <c r="M40" s="8">
        <f>L40*1.1279</f>
        <v>0.237722368882197</v>
      </c>
      <c r="N40" s="8">
        <f>ROUND(M40*1.0701,2)</f>
        <v>0.25</v>
      </c>
      <c r="O40" s="8">
        <f>ROUND(N40*1.0911,2)</f>
        <v>0.27</v>
      </c>
      <c r="R40" s="23"/>
    </row>
    <row r="41" spans="1:18" ht="12.75" customHeight="1">
      <c r="A41" s="32" t="s">
        <v>104</v>
      </c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8"/>
      <c r="N41" s="8"/>
      <c r="O41" s="14"/>
    </row>
    <row r="42" spans="1:18" ht="33.75">
      <c r="A42" s="9" t="s">
        <v>105</v>
      </c>
      <c r="B42" s="18" t="s">
        <v>106</v>
      </c>
      <c r="C42" s="9"/>
      <c r="D42" s="35">
        <f>C$2*12*O42</f>
        <v>318650.97600000008</v>
      </c>
      <c r="E42" s="19">
        <v>2.04</v>
      </c>
      <c r="F42" s="19">
        <v>2.29</v>
      </c>
      <c r="G42" s="8">
        <f>F42*1.052</f>
        <v>2.4090799999999999</v>
      </c>
      <c r="H42" s="8">
        <f>G42*1.042</f>
        <v>2.5102613599999999</v>
      </c>
      <c r="I42" s="8">
        <v>2.7130904778880001</v>
      </c>
      <c r="J42" s="8">
        <f t="shared" si="0"/>
        <v>2.8107617350919698</v>
      </c>
      <c r="K42" s="8">
        <f t="shared" si="1"/>
        <v>2.9484890601114699</v>
      </c>
      <c r="L42" s="8">
        <f>K42*1.0913</f>
        <v>3.21768611129965</v>
      </c>
      <c r="M42" s="8">
        <f>L42*1.1279</f>
        <v>3.6292281649348799</v>
      </c>
      <c r="N42" s="8">
        <f>ROUND(M42*1.0701,2)</f>
        <v>3.88</v>
      </c>
      <c r="O42" s="8">
        <f>ROUND(N42*1.0911,2)</f>
        <v>4.2300000000000004</v>
      </c>
    </row>
    <row r="43" spans="1:18" ht="21" customHeight="1">
      <c r="A43" s="9" t="s">
        <v>107</v>
      </c>
      <c r="B43" s="18" t="s">
        <v>108</v>
      </c>
      <c r="C43" s="9"/>
      <c r="D43" s="8"/>
      <c r="E43" s="9"/>
      <c r="F43" s="14"/>
      <c r="G43" s="8"/>
      <c r="H43" s="8"/>
      <c r="I43" s="8"/>
      <c r="J43" s="8"/>
      <c r="K43" s="8"/>
      <c r="L43" s="8"/>
      <c r="M43" s="8"/>
      <c r="N43" s="8"/>
      <c r="O43" s="14"/>
    </row>
    <row r="44" spans="1:18" ht="22.5">
      <c r="A44" s="20" t="s">
        <v>109</v>
      </c>
      <c r="B44" s="21" t="s">
        <v>110</v>
      </c>
      <c r="C44" s="20" t="s">
        <v>111</v>
      </c>
      <c r="D44" s="8"/>
      <c r="E44" s="7"/>
      <c r="F44" s="7"/>
      <c r="G44" s="8"/>
      <c r="H44" s="8"/>
      <c r="I44" s="8"/>
      <c r="J44" s="8"/>
      <c r="K44" s="8"/>
      <c r="L44" s="8"/>
      <c r="M44" s="8"/>
      <c r="N44" s="8"/>
      <c r="O44" s="14"/>
    </row>
    <row r="45" spans="1:18" ht="22.5">
      <c r="A45" s="20" t="s">
        <v>112</v>
      </c>
      <c r="B45" s="21" t="s">
        <v>113</v>
      </c>
      <c r="C45" s="20" t="s">
        <v>30</v>
      </c>
      <c r="D45" s="8"/>
      <c r="E45" s="7"/>
      <c r="F45" s="7"/>
      <c r="G45" s="8"/>
      <c r="H45" s="8"/>
      <c r="I45" s="8"/>
      <c r="J45" s="8"/>
      <c r="K45" s="8"/>
      <c r="L45" s="8"/>
      <c r="M45" s="8"/>
      <c r="N45" s="8"/>
      <c r="O45" s="14"/>
    </row>
    <row r="46" spans="1:18" ht="18" customHeight="1">
      <c r="A46" s="9" t="s">
        <v>114</v>
      </c>
      <c r="B46" s="18" t="s">
        <v>115</v>
      </c>
      <c r="C46" s="9"/>
      <c r="D46" s="8"/>
      <c r="E46" s="9"/>
      <c r="F46" s="14"/>
      <c r="G46" s="8"/>
      <c r="H46" s="8"/>
      <c r="I46" s="8"/>
      <c r="J46" s="8"/>
      <c r="K46" s="8"/>
      <c r="L46" s="8"/>
      <c r="M46" s="8"/>
      <c r="N46" s="8"/>
      <c r="O46" s="14"/>
    </row>
    <row r="47" spans="1:18" ht="22.5">
      <c r="A47" s="20" t="s">
        <v>116</v>
      </c>
      <c r="B47" s="21" t="s">
        <v>117</v>
      </c>
      <c r="C47" s="20" t="s">
        <v>25</v>
      </c>
      <c r="D47" s="8"/>
      <c r="E47" s="7"/>
      <c r="F47" s="7"/>
      <c r="G47" s="8"/>
      <c r="H47" s="8"/>
      <c r="I47" s="8"/>
      <c r="J47" s="8"/>
      <c r="K47" s="8"/>
      <c r="L47" s="8"/>
      <c r="M47" s="8"/>
      <c r="N47" s="8"/>
      <c r="O47" s="14"/>
    </row>
    <row r="48" spans="1:18" ht="22.5">
      <c r="A48" s="20" t="s">
        <v>118</v>
      </c>
      <c r="B48" s="21" t="s">
        <v>119</v>
      </c>
      <c r="C48" s="20" t="s">
        <v>57</v>
      </c>
      <c r="D48" s="8"/>
      <c r="E48" s="7"/>
      <c r="F48" s="7"/>
      <c r="G48" s="8"/>
      <c r="H48" s="8"/>
      <c r="I48" s="8"/>
      <c r="J48" s="8"/>
      <c r="K48" s="8"/>
      <c r="L48" s="8"/>
      <c r="M48" s="8"/>
      <c r="N48" s="8"/>
      <c r="O48" s="14"/>
    </row>
    <row r="49" spans="1:15" ht="22.5">
      <c r="A49" s="20" t="s">
        <v>120</v>
      </c>
      <c r="B49" s="21" t="s">
        <v>121</v>
      </c>
      <c r="C49" s="20" t="s">
        <v>57</v>
      </c>
      <c r="D49" s="8"/>
      <c r="E49" s="7"/>
      <c r="F49" s="7"/>
      <c r="G49" s="8"/>
      <c r="H49" s="8"/>
      <c r="I49" s="8"/>
      <c r="J49" s="8"/>
      <c r="K49" s="8"/>
      <c r="L49" s="8"/>
      <c r="M49" s="8"/>
      <c r="N49" s="8"/>
      <c r="O49" s="14"/>
    </row>
    <row r="50" spans="1:15" ht="18.75" customHeight="1">
      <c r="A50" s="20" t="s">
        <v>122</v>
      </c>
      <c r="B50" s="21" t="s">
        <v>123</v>
      </c>
      <c r="C50" s="20" t="s">
        <v>57</v>
      </c>
      <c r="D50" s="8"/>
      <c r="E50" s="7"/>
      <c r="F50" s="7"/>
      <c r="G50" s="8"/>
      <c r="H50" s="8"/>
      <c r="I50" s="8"/>
      <c r="J50" s="8"/>
      <c r="K50" s="8"/>
      <c r="L50" s="8"/>
      <c r="M50" s="8"/>
      <c r="N50" s="8"/>
      <c r="O50" s="14"/>
    </row>
    <row r="51" spans="1:15" ht="22.5">
      <c r="A51" s="20" t="s">
        <v>124</v>
      </c>
      <c r="B51" s="21" t="s">
        <v>125</v>
      </c>
      <c r="C51" s="20" t="s">
        <v>57</v>
      </c>
      <c r="D51" s="8"/>
      <c r="E51" s="7"/>
      <c r="F51" s="7"/>
      <c r="G51" s="8"/>
      <c r="H51" s="8"/>
      <c r="I51" s="8"/>
      <c r="J51" s="8"/>
      <c r="K51" s="8"/>
      <c r="L51" s="8"/>
      <c r="M51" s="8"/>
      <c r="N51" s="8"/>
      <c r="O51" s="14"/>
    </row>
    <row r="52" spans="1:15" ht="29.25" customHeight="1">
      <c r="A52" s="9" t="s">
        <v>126</v>
      </c>
      <c r="B52" s="18" t="s">
        <v>127</v>
      </c>
      <c r="C52" s="9"/>
      <c r="D52" s="8"/>
      <c r="E52" s="9"/>
      <c r="F52" s="14"/>
      <c r="G52" s="8"/>
      <c r="H52" s="8"/>
      <c r="I52" s="8"/>
      <c r="J52" s="8"/>
      <c r="K52" s="8"/>
      <c r="L52" s="8"/>
      <c r="M52" s="8"/>
      <c r="N52" s="8"/>
      <c r="O52" s="14"/>
    </row>
    <row r="53" spans="1:15">
      <c r="A53" s="20" t="s">
        <v>128</v>
      </c>
      <c r="B53" s="21" t="s">
        <v>129</v>
      </c>
      <c r="C53" s="20" t="s">
        <v>130</v>
      </c>
      <c r="D53" s="8"/>
      <c r="E53" s="7"/>
      <c r="F53" s="7"/>
      <c r="G53" s="8"/>
      <c r="H53" s="8"/>
      <c r="I53" s="8"/>
      <c r="J53" s="8"/>
      <c r="K53" s="8"/>
      <c r="L53" s="8"/>
      <c r="M53" s="8"/>
      <c r="N53" s="8"/>
      <c r="O53" s="14"/>
    </row>
    <row r="54" spans="1:15" ht="22.5">
      <c r="A54" s="20" t="s">
        <v>131</v>
      </c>
      <c r="B54" s="21" t="s">
        <v>132</v>
      </c>
      <c r="C54" s="20" t="s">
        <v>130</v>
      </c>
      <c r="D54" s="8"/>
      <c r="E54" s="7"/>
      <c r="F54" s="7"/>
      <c r="G54" s="8"/>
      <c r="H54" s="8"/>
      <c r="I54" s="8"/>
      <c r="J54" s="8"/>
      <c r="K54" s="8"/>
      <c r="L54" s="8"/>
      <c r="M54" s="8"/>
      <c r="N54" s="8"/>
      <c r="O54" s="14"/>
    </row>
    <row r="55" spans="1:15" ht="16.5" customHeight="1">
      <c r="A55" s="20" t="s">
        <v>133</v>
      </c>
      <c r="B55" s="21" t="s">
        <v>134</v>
      </c>
      <c r="C55" s="20" t="s">
        <v>57</v>
      </c>
      <c r="D55" s="8"/>
      <c r="E55" s="7"/>
      <c r="F55" s="7"/>
      <c r="G55" s="8"/>
      <c r="H55" s="8"/>
      <c r="I55" s="8"/>
      <c r="J55" s="8"/>
      <c r="K55" s="8"/>
      <c r="L55" s="8"/>
      <c r="M55" s="8"/>
      <c r="N55" s="8"/>
      <c r="O55" s="14"/>
    </row>
    <row r="56" spans="1:15" ht="33.75">
      <c r="A56" s="20" t="s">
        <v>135</v>
      </c>
      <c r="B56" s="21" t="s">
        <v>136</v>
      </c>
      <c r="C56" s="20" t="s">
        <v>57</v>
      </c>
      <c r="D56" s="8"/>
      <c r="E56" s="7"/>
      <c r="F56" s="7"/>
      <c r="G56" s="8"/>
      <c r="H56" s="8"/>
      <c r="I56" s="8"/>
      <c r="J56" s="8"/>
      <c r="K56" s="8"/>
      <c r="L56" s="8"/>
      <c r="M56" s="8"/>
      <c r="N56" s="8"/>
      <c r="O56" s="14"/>
    </row>
    <row r="57" spans="1:15" ht="33.75">
      <c r="A57" s="20" t="s">
        <v>137</v>
      </c>
      <c r="B57" s="21" t="s">
        <v>138</v>
      </c>
      <c r="C57" s="20" t="s">
        <v>57</v>
      </c>
      <c r="D57" s="8"/>
      <c r="E57" s="7"/>
      <c r="F57" s="7"/>
      <c r="G57" s="8"/>
      <c r="H57" s="8"/>
      <c r="I57" s="8"/>
      <c r="J57" s="8"/>
      <c r="K57" s="8"/>
      <c r="L57" s="8"/>
      <c r="M57" s="8"/>
      <c r="N57" s="8"/>
      <c r="O57" s="14"/>
    </row>
    <row r="58" spans="1:15" ht="22.5">
      <c r="A58" s="20" t="s">
        <v>139</v>
      </c>
      <c r="B58" s="21" t="s">
        <v>140</v>
      </c>
      <c r="C58" s="20" t="s">
        <v>57</v>
      </c>
      <c r="D58" s="8"/>
      <c r="E58" s="7"/>
      <c r="F58" s="7"/>
      <c r="G58" s="8"/>
      <c r="H58" s="8"/>
      <c r="I58" s="8"/>
      <c r="J58" s="8"/>
      <c r="K58" s="8"/>
      <c r="L58" s="8"/>
      <c r="M58" s="8"/>
      <c r="N58" s="8"/>
      <c r="O58" s="14"/>
    </row>
    <row r="59" spans="1:15">
      <c r="A59" s="20" t="s">
        <v>141</v>
      </c>
      <c r="B59" s="21" t="s">
        <v>142</v>
      </c>
      <c r="C59" s="20" t="s">
        <v>25</v>
      </c>
      <c r="D59" s="8"/>
      <c r="E59" s="7"/>
      <c r="F59" s="7"/>
      <c r="G59" s="8"/>
      <c r="H59" s="8"/>
      <c r="I59" s="8"/>
      <c r="J59" s="8"/>
      <c r="K59" s="8"/>
      <c r="L59" s="8"/>
      <c r="M59" s="8"/>
      <c r="N59" s="8"/>
      <c r="O59" s="14"/>
    </row>
    <row r="60" spans="1:15">
      <c r="A60" s="20" t="s">
        <v>143</v>
      </c>
      <c r="B60" s="21" t="s">
        <v>144</v>
      </c>
      <c r="C60" s="20" t="s">
        <v>130</v>
      </c>
      <c r="D60" s="8"/>
      <c r="E60" s="7"/>
      <c r="F60" s="7"/>
      <c r="G60" s="8"/>
      <c r="H60" s="8"/>
      <c r="I60" s="8"/>
      <c r="J60" s="8"/>
      <c r="K60" s="8"/>
      <c r="L60" s="8"/>
      <c r="M60" s="8"/>
      <c r="N60" s="8"/>
      <c r="O60" s="14"/>
    </row>
    <row r="61" spans="1:15">
      <c r="A61" s="20" t="s">
        <v>145</v>
      </c>
      <c r="B61" s="21" t="s">
        <v>146</v>
      </c>
      <c r="C61" s="20" t="s">
        <v>25</v>
      </c>
      <c r="D61" s="8"/>
      <c r="E61" s="7"/>
      <c r="F61" s="7"/>
      <c r="G61" s="8"/>
      <c r="H61" s="8"/>
      <c r="I61" s="8"/>
      <c r="J61" s="8"/>
      <c r="K61" s="8"/>
      <c r="L61" s="8"/>
      <c r="M61" s="8"/>
      <c r="N61" s="8"/>
      <c r="O61" s="14"/>
    </row>
    <row r="62" spans="1:15" ht="12.75" customHeight="1">
      <c r="A62" s="9" t="s">
        <v>147</v>
      </c>
      <c r="B62" s="18" t="s">
        <v>148</v>
      </c>
      <c r="C62" s="9"/>
      <c r="D62" s="8"/>
      <c r="E62" s="9"/>
      <c r="F62" s="14"/>
      <c r="G62" s="8"/>
      <c r="H62" s="8"/>
      <c r="I62" s="8"/>
      <c r="J62" s="8"/>
      <c r="K62" s="8"/>
      <c r="L62" s="8"/>
      <c r="M62" s="8"/>
      <c r="N62" s="8"/>
      <c r="O62" s="14"/>
    </row>
    <row r="63" spans="1:15" ht="22.5">
      <c r="A63" s="20" t="s">
        <v>149</v>
      </c>
      <c r="B63" s="21" t="s">
        <v>150</v>
      </c>
      <c r="C63" s="20" t="s">
        <v>57</v>
      </c>
      <c r="D63" s="8"/>
      <c r="E63" s="20"/>
      <c r="F63" s="20"/>
      <c r="G63" s="8"/>
      <c r="H63" s="8"/>
      <c r="I63" s="8"/>
      <c r="J63" s="8"/>
      <c r="K63" s="8"/>
      <c r="L63" s="8"/>
      <c r="M63" s="8"/>
      <c r="N63" s="8"/>
      <c r="O63" s="14"/>
    </row>
    <row r="64" spans="1:15" ht="12" customHeight="1">
      <c r="A64" s="20" t="s">
        <v>151</v>
      </c>
      <c r="B64" s="21" t="s">
        <v>152</v>
      </c>
      <c r="C64" s="20" t="s">
        <v>130</v>
      </c>
      <c r="D64" s="8"/>
      <c r="E64" s="20"/>
      <c r="F64" s="20"/>
      <c r="G64" s="8"/>
      <c r="H64" s="8"/>
      <c r="I64" s="8"/>
      <c r="J64" s="8"/>
      <c r="K64" s="8"/>
      <c r="L64" s="8"/>
      <c r="M64" s="8"/>
      <c r="N64" s="8"/>
      <c r="O64" s="14"/>
    </row>
    <row r="65" spans="1:17" ht="22.5">
      <c r="A65" s="20" t="s">
        <v>153</v>
      </c>
      <c r="B65" s="21" t="s">
        <v>154</v>
      </c>
      <c r="C65" s="20" t="s">
        <v>57</v>
      </c>
      <c r="D65" s="8"/>
      <c r="E65" s="20"/>
      <c r="F65" s="20"/>
      <c r="G65" s="8"/>
      <c r="H65" s="8"/>
      <c r="I65" s="8"/>
      <c r="J65" s="8"/>
      <c r="K65" s="8"/>
      <c r="L65" s="8"/>
      <c r="M65" s="8"/>
      <c r="N65" s="8"/>
      <c r="O65" s="14"/>
    </row>
    <row r="66" spans="1:17">
      <c r="A66" s="20" t="s">
        <v>155</v>
      </c>
      <c r="B66" s="21" t="s">
        <v>156</v>
      </c>
      <c r="C66" s="20" t="s">
        <v>130</v>
      </c>
      <c r="D66" s="8"/>
      <c r="E66" s="20"/>
      <c r="F66" s="20"/>
      <c r="G66" s="8"/>
      <c r="H66" s="8"/>
      <c r="I66" s="8"/>
      <c r="J66" s="8"/>
      <c r="K66" s="8"/>
      <c r="L66" s="8"/>
      <c r="M66" s="8"/>
      <c r="N66" s="8"/>
      <c r="O66" s="14"/>
    </row>
    <row r="67" spans="1:17">
      <c r="A67" s="20" t="s">
        <v>157</v>
      </c>
      <c r="B67" s="21" t="s">
        <v>158</v>
      </c>
      <c r="C67" s="20" t="s">
        <v>159</v>
      </c>
      <c r="D67" s="8"/>
      <c r="E67" s="20"/>
      <c r="F67" s="20"/>
      <c r="G67" s="8"/>
      <c r="H67" s="8"/>
      <c r="I67" s="8"/>
      <c r="J67" s="8"/>
      <c r="K67" s="8"/>
      <c r="L67" s="8"/>
      <c r="M67" s="8"/>
      <c r="N67" s="8"/>
      <c r="O67" s="14"/>
    </row>
    <row r="68" spans="1:17" ht="22.5">
      <c r="A68" s="20" t="s">
        <v>160</v>
      </c>
      <c r="B68" s="21" t="s">
        <v>161</v>
      </c>
      <c r="C68" s="20" t="s">
        <v>57</v>
      </c>
      <c r="D68" s="8"/>
      <c r="E68" s="20"/>
      <c r="F68" s="20"/>
      <c r="G68" s="8"/>
      <c r="H68" s="8"/>
      <c r="I68" s="8"/>
      <c r="J68" s="8"/>
      <c r="K68" s="8"/>
      <c r="L68" s="8"/>
      <c r="M68" s="8"/>
      <c r="N68" s="8"/>
      <c r="O68" s="14"/>
    </row>
    <row r="69" spans="1:17" ht="33.75">
      <c r="A69" s="20" t="s">
        <v>162</v>
      </c>
      <c r="B69" s="21" t="s">
        <v>163</v>
      </c>
      <c r="C69" s="20" t="s">
        <v>130</v>
      </c>
      <c r="D69" s="8"/>
      <c r="E69" s="20"/>
      <c r="F69" s="20"/>
      <c r="G69" s="8"/>
      <c r="H69" s="8"/>
      <c r="I69" s="8"/>
      <c r="J69" s="8"/>
      <c r="K69" s="8"/>
      <c r="L69" s="8"/>
      <c r="M69" s="8"/>
      <c r="N69" s="8"/>
      <c r="O69" s="14"/>
    </row>
    <row r="70" spans="1:17" ht="20.25" customHeight="1">
      <c r="A70" s="32" t="s">
        <v>164</v>
      </c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8"/>
      <c r="N70" s="8"/>
      <c r="O70" s="14"/>
    </row>
    <row r="71" spans="1:17" ht="37.5" customHeight="1">
      <c r="A71" s="9" t="s">
        <v>165</v>
      </c>
      <c r="B71" s="9" t="s">
        <v>166</v>
      </c>
      <c r="C71" s="9"/>
      <c r="D71" s="35">
        <f>C$2*12*O71</f>
        <v>213187.29600000003</v>
      </c>
      <c r="E71" s="19">
        <v>1.36</v>
      </c>
      <c r="F71" s="19">
        <v>1.53</v>
      </c>
      <c r="G71" s="8">
        <f t="shared" ref="G71:G91" si="2">F71*1.052</f>
        <v>1.6095600000000001</v>
      </c>
      <c r="H71" s="8">
        <f>G71*1.042</f>
        <v>1.6771615200000001</v>
      </c>
      <c r="I71" s="8">
        <v>1.812676170816</v>
      </c>
      <c r="J71" s="8">
        <f t="shared" ref="J71:J106" si="3">I71*1.036</f>
        <v>1.8779325129653801</v>
      </c>
      <c r="K71" s="8">
        <f t="shared" ref="K71:K101" si="4">J71*1.049</f>
        <v>1.9699512061006801</v>
      </c>
      <c r="L71" s="8">
        <f>K71*1.0913</f>
        <v>2.1498077512176699</v>
      </c>
      <c r="M71" s="8">
        <f>L71*1.1279</f>
        <v>2.4247681625984101</v>
      </c>
      <c r="N71" s="8">
        <f>ROUND(M71*1.0701,2)</f>
        <v>2.59</v>
      </c>
      <c r="O71" s="8">
        <f>ROUND(N71*1.0911,2)</f>
        <v>2.83</v>
      </c>
    </row>
    <row r="72" spans="1:17" ht="12.75" customHeight="1">
      <c r="A72" s="9" t="s">
        <v>167</v>
      </c>
      <c r="B72" s="24" t="s">
        <v>168</v>
      </c>
      <c r="C72" s="24"/>
      <c r="D72" s="37"/>
      <c r="E72" s="24"/>
      <c r="F72" s="24"/>
      <c r="G72" s="24"/>
      <c r="H72" s="24"/>
      <c r="I72" s="24"/>
      <c r="J72" s="24"/>
      <c r="K72" s="24"/>
      <c r="L72" s="24"/>
      <c r="M72" s="8"/>
      <c r="N72" s="8"/>
      <c r="O72" s="14"/>
    </row>
    <row r="73" spans="1:17" ht="22.5">
      <c r="A73" s="20" t="s">
        <v>169</v>
      </c>
      <c r="B73" s="25" t="s">
        <v>170</v>
      </c>
      <c r="C73" s="20" t="s">
        <v>130</v>
      </c>
      <c r="D73" s="35">
        <f>C$2*12*O73</f>
        <v>9793.0560000000023</v>
      </c>
      <c r="E73" s="26">
        <v>5.8000000000000003E-2</v>
      </c>
      <c r="F73" s="26">
        <v>7.0000000000000007E-2</v>
      </c>
      <c r="G73" s="8">
        <f t="shared" si="2"/>
        <v>7.3639999999999997E-2</v>
      </c>
      <c r="H73" s="8">
        <f>G73*1.042</f>
        <v>7.6732880000000003E-2</v>
      </c>
      <c r="I73" s="8">
        <v>8.2932896704000003E-2</v>
      </c>
      <c r="J73" s="8">
        <f t="shared" si="3"/>
        <v>8.5918480985344006E-2</v>
      </c>
      <c r="K73" s="8">
        <f t="shared" si="4"/>
        <v>9.0128486553625903E-2</v>
      </c>
      <c r="L73" s="8">
        <f>K73*1.0913</f>
        <v>9.8357217375971903E-2</v>
      </c>
      <c r="M73" s="8">
        <f>L73*1.1279</f>
        <v>0.110937105478359</v>
      </c>
      <c r="N73" s="8">
        <f>ROUND(M73*1.0701,2)</f>
        <v>0.12</v>
      </c>
      <c r="O73" s="8">
        <f>ROUND(N73*1.0911,2)</f>
        <v>0.13</v>
      </c>
      <c r="P73" s="30"/>
      <c r="Q73" s="30"/>
    </row>
    <row r="74" spans="1:17">
      <c r="A74" s="20" t="s">
        <v>171</v>
      </c>
      <c r="B74" s="25" t="s">
        <v>172</v>
      </c>
      <c r="C74" s="20" t="s">
        <v>130</v>
      </c>
      <c r="D74" s="35">
        <f>C$2*12*O74</f>
        <v>6779.8080000000009</v>
      </c>
      <c r="E74" s="26">
        <v>4.2000000000000003E-2</v>
      </c>
      <c r="F74" s="26">
        <v>0.05</v>
      </c>
      <c r="G74" s="8">
        <f t="shared" si="2"/>
        <v>5.2600000000000001E-2</v>
      </c>
      <c r="H74" s="8">
        <f>G74*1.042</f>
        <v>5.4809200000000002E-2</v>
      </c>
      <c r="I74" s="8">
        <v>5.9237783359999997E-2</v>
      </c>
      <c r="J74" s="8">
        <f t="shared" si="3"/>
        <v>6.1370343560960001E-2</v>
      </c>
      <c r="K74" s="8">
        <f t="shared" si="4"/>
        <v>6.4377490395447004E-2</v>
      </c>
      <c r="L74" s="8">
        <f>K74*1.0913</f>
        <v>7.0255155268551403E-2</v>
      </c>
      <c r="M74" s="8">
        <f>L74*1.1279</f>
        <v>7.9240789627399097E-2</v>
      </c>
      <c r="N74" s="8">
        <f>ROUND(M74*1.0701,2)</f>
        <v>0.08</v>
      </c>
      <c r="O74" s="8">
        <f>ROUND(N74*1.0911,2)</f>
        <v>0.09</v>
      </c>
    </row>
    <row r="75" spans="1:17" ht="21" customHeight="1">
      <c r="A75" s="9" t="s">
        <v>173</v>
      </c>
      <c r="B75" s="24" t="s">
        <v>174</v>
      </c>
      <c r="C75" s="24"/>
      <c r="D75" s="37"/>
      <c r="E75" s="24"/>
      <c r="F75" s="24"/>
      <c r="G75" s="24"/>
      <c r="H75" s="24"/>
      <c r="I75" s="24"/>
      <c r="J75" s="24"/>
      <c r="K75" s="24"/>
      <c r="L75" s="24"/>
      <c r="M75" s="8"/>
      <c r="N75" s="8"/>
      <c r="O75" s="14"/>
    </row>
    <row r="76" spans="1:17" ht="22.5">
      <c r="A76" s="20" t="s">
        <v>175</v>
      </c>
      <c r="B76" s="15" t="s">
        <v>176</v>
      </c>
      <c r="C76" s="20" t="s">
        <v>130</v>
      </c>
      <c r="D76" s="35">
        <f>C$2*12*O76</f>
        <v>18079.488000000001</v>
      </c>
      <c r="E76" s="26">
        <v>0.11700000000000001</v>
      </c>
      <c r="F76" s="26">
        <v>0.13</v>
      </c>
      <c r="G76" s="8">
        <f t="shared" si="2"/>
        <v>0.13675999999999999</v>
      </c>
      <c r="H76" s="8">
        <f>G76*1.042</f>
        <v>0.14250392000000001</v>
      </c>
      <c r="I76" s="8">
        <v>0.15401823673600001</v>
      </c>
      <c r="J76" s="8">
        <f t="shared" si="3"/>
        <v>0.15956289325849601</v>
      </c>
      <c r="K76" s="8">
        <f t="shared" si="4"/>
        <v>0.167381475028162</v>
      </c>
      <c r="L76" s="8">
        <f>K76*1.0913</f>
        <v>0.182663403698234</v>
      </c>
      <c r="M76" s="8">
        <f>L76*1.1279</f>
        <v>0.206026053031238</v>
      </c>
      <c r="N76" s="8">
        <f>ROUND(M76*1.0701,2)</f>
        <v>0.22</v>
      </c>
      <c r="O76" s="8">
        <f>ROUND(N76*1.0911,2)</f>
        <v>0.24</v>
      </c>
    </row>
    <row r="77" spans="1:17" ht="33.75">
      <c r="A77" s="20" t="s">
        <v>177</v>
      </c>
      <c r="B77" s="15" t="s">
        <v>178</v>
      </c>
      <c r="C77" s="20" t="s">
        <v>179</v>
      </c>
      <c r="D77" s="35">
        <f t="shared" ref="D77:D105" si="5">C$2*12*O77</f>
        <v>6026.496000000001</v>
      </c>
      <c r="E77" s="26">
        <v>3.5000000000000003E-2</v>
      </c>
      <c r="F77" s="26">
        <v>0.04</v>
      </c>
      <c r="G77" s="8">
        <f t="shared" si="2"/>
        <v>4.2079999999999999E-2</v>
      </c>
      <c r="H77" s="8">
        <f>G77*1.042</f>
        <v>4.3847360000000002E-2</v>
      </c>
      <c r="I77" s="8">
        <v>4.7390226687999998E-2</v>
      </c>
      <c r="J77" s="8">
        <f t="shared" si="3"/>
        <v>4.9096274848768003E-2</v>
      </c>
      <c r="K77" s="8">
        <f t="shared" si="4"/>
        <v>5.1501992316357603E-2</v>
      </c>
      <c r="L77" s="8">
        <f t="shared" ref="L77:L80" si="6">K77*1.0913</f>
        <v>5.6204124214841097E-2</v>
      </c>
      <c r="M77" s="8">
        <f>L77*1.1279</f>
        <v>6.3392631701919194E-2</v>
      </c>
      <c r="N77" s="8">
        <f>ROUND(M77*1.0701,2)</f>
        <v>7.0000000000000007E-2</v>
      </c>
      <c r="O77" s="8">
        <f t="shared" ref="O77:O100" si="7">ROUND(N77*1.0911,2)</f>
        <v>0.08</v>
      </c>
    </row>
    <row r="78" spans="1:17" ht="45">
      <c r="A78" s="20" t="s">
        <v>180</v>
      </c>
      <c r="B78" s="21" t="s">
        <v>181</v>
      </c>
      <c r="C78" s="20" t="s">
        <v>182</v>
      </c>
      <c r="D78" s="35">
        <f t="shared" si="5"/>
        <v>18832.800000000003</v>
      </c>
      <c r="E78" s="26">
        <v>0.113</v>
      </c>
      <c r="F78" s="26">
        <v>0.13</v>
      </c>
      <c r="G78" s="8">
        <f t="shared" si="2"/>
        <v>0.13675999999999999</v>
      </c>
      <c r="H78" s="8">
        <f>G78*1.042</f>
        <v>0.14250392000000001</v>
      </c>
      <c r="I78" s="8">
        <v>0.15401823673600001</v>
      </c>
      <c r="J78" s="8">
        <f t="shared" si="3"/>
        <v>0.15956289325849601</v>
      </c>
      <c r="K78" s="8">
        <f t="shared" si="4"/>
        <v>0.167381475028162</v>
      </c>
      <c r="L78" s="8">
        <f t="shared" si="6"/>
        <v>0.182663403698234</v>
      </c>
      <c r="M78" s="8">
        <f>L78*1.1279</f>
        <v>0.206026053031238</v>
      </c>
      <c r="N78" s="8">
        <f>ROUND(M78*1.0701,2)</f>
        <v>0.22</v>
      </c>
      <c r="O78" s="8">
        <f>ROUND(N78*1.0911,2)+0.01</f>
        <v>0.25</v>
      </c>
    </row>
    <row r="79" spans="1:17" ht="45">
      <c r="A79" s="20" t="s">
        <v>183</v>
      </c>
      <c r="B79" s="21" t="s">
        <v>184</v>
      </c>
      <c r="C79" s="20" t="s">
        <v>182</v>
      </c>
      <c r="D79" s="35">
        <f t="shared" si="5"/>
        <v>1506.6240000000003</v>
      </c>
      <c r="E79" s="26">
        <v>8.9999999999999993E-3</v>
      </c>
      <c r="F79" s="26">
        <v>0.01</v>
      </c>
      <c r="G79" s="8">
        <f t="shared" si="2"/>
        <v>1.052E-2</v>
      </c>
      <c r="H79" s="8">
        <f>G79*1.042</f>
        <v>1.096184E-2</v>
      </c>
      <c r="I79" s="8">
        <v>1.1847556671999999E-2</v>
      </c>
      <c r="J79" s="8">
        <f t="shared" si="3"/>
        <v>1.2274068712192001E-2</v>
      </c>
      <c r="K79" s="8">
        <f t="shared" si="4"/>
        <v>1.2875498079089401E-2</v>
      </c>
      <c r="L79" s="8">
        <f t="shared" si="6"/>
        <v>1.40510310537103E-2</v>
      </c>
      <c r="M79" s="8">
        <f>L79*1.1279</f>
        <v>1.5848157925479799E-2</v>
      </c>
      <c r="N79" s="8">
        <f>ROUND(M79*1.0701,2)</f>
        <v>0.02</v>
      </c>
      <c r="O79" s="8">
        <f t="shared" si="7"/>
        <v>0.02</v>
      </c>
    </row>
    <row r="80" spans="1:17" ht="45">
      <c r="A80" s="20" t="s">
        <v>185</v>
      </c>
      <c r="B80" s="21" t="s">
        <v>186</v>
      </c>
      <c r="C80" s="20" t="s">
        <v>187</v>
      </c>
      <c r="D80" s="35">
        <f t="shared" si="5"/>
        <v>6779.8080000000009</v>
      </c>
      <c r="E80" s="26">
        <v>3.4000000000000002E-2</v>
      </c>
      <c r="F80" s="26">
        <v>0.04</v>
      </c>
      <c r="G80" s="8">
        <f t="shared" si="2"/>
        <v>4.2079999999999999E-2</v>
      </c>
      <c r="H80" s="8">
        <f>G80*1.042</f>
        <v>4.3847360000000002E-2</v>
      </c>
      <c r="I80" s="8">
        <v>4.7390226687999998E-2</v>
      </c>
      <c r="J80" s="8">
        <f t="shared" si="3"/>
        <v>4.9096274848768003E-2</v>
      </c>
      <c r="K80" s="8">
        <f t="shared" si="4"/>
        <v>5.1501992316357603E-2</v>
      </c>
      <c r="L80" s="8">
        <f t="shared" si="6"/>
        <v>5.6204124214841097E-2</v>
      </c>
      <c r="M80" s="8">
        <f>L80*1.1279</f>
        <v>6.3392631701919194E-2</v>
      </c>
      <c r="N80" s="8">
        <f>ROUND(M80*1.0701,2)</f>
        <v>7.0000000000000007E-2</v>
      </c>
      <c r="O80" s="8">
        <f>ROUND(N80*1.0911,2)+0.01</f>
        <v>0.09</v>
      </c>
    </row>
    <row r="81" spans="1:15" ht="26.25" customHeight="1">
      <c r="A81" s="9" t="s">
        <v>188</v>
      </c>
      <c r="B81" s="24" t="s">
        <v>189</v>
      </c>
      <c r="C81" s="24"/>
      <c r="D81" s="37"/>
      <c r="E81" s="24"/>
      <c r="F81" s="24"/>
      <c r="G81" s="24"/>
      <c r="H81" s="24"/>
      <c r="I81" s="24"/>
      <c r="J81" s="24"/>
      <c r="K81" s="24"/>
      <c r="L81" s="24"/>
      <c r="M81" s="8"/>
      <c r="N81" s="8"/>
      <c r="O81" s="14"/>
    </row>
    <row r="82" spans="1:15">
      <c r="A82" s="20" t="s">
        <v>190</v>
      </c>
      <c r="B82" s="21" t="s">
        <v>191</v>
      </c>
      <c r="C82" s="20" t="s">
        <v>130</v>
      </c>
      <c r="D82" s="35">
        <f t="shared" si="5"/>
        <v>25612.608000000007</v>
      </c>
      <c r="E82" s="26">
        <v>0.158</v>
      </c>
      <c r="F82" s="26">
        <v>0.18</v>
      </c>
      <c r="G82" s="8">
        <f t="shared" si="2"/>
        <v>0.18936</v>
      </c>
      <c r="H82" s="8">
        <f t="shared" ref="H82:H91" si="8">G82*1.042</f>
        <v>0.19731312000000001</v>
      </c>
      <c r="I82" s="8">
        <v>0.213256020096</v>
      </c>
      <c r="J82" s="8">
        <f t="shared" si="3"/>
        <v>0.22093323681945601</v>
      </c>
      <c r="K82" s="8">
        <f t="shared" si="4"/>
        <v>0.23175896542360899</v>
      </c>
      <c r="L82" s="8">
        <f>K82*1.0913</f>
        <v>0.252918558966785</v>
      </c>
      <c r="M82" s="8">
        <f>L82*1.1279</f>
        <v>0.285266842658637</v>
      </c>
      <c r="N82" s="8">
        <f>ROUND(M82*1.0701,2)</f>
        <v>0.31</v>
      </c>
      <c r="O82" s="8">
        <f t="shared" si="7"/>
        <v>0.34</v>
      </c>
    </row>
    <row r="83" spans="1:15" ht="22.5">
      <c r="A83" s="20" t="s">
        <v>192</v>
      </c>
      <c r="B83" s="15" t="s">
        <v>193</v>
      </c>
      <c r="C83" s="20" t="s">
        <v>130</v>
      </c>
      <c r="D83" s="35">
        <f t="shared" si="5"/>
        <v>18079.488000000001</v>
      </c>
      <c r="E83" s="26">
        <v>0.112</v>
      </c>
      <c r="F83" s="26">
        <v>0.13</v>
      </c>
      <c r="G83" s="8">
        <f t="shared" si="2"/>
        <v>0.13675999999999999</v>
      </c>
      <c r="H83" s="8">
        <f t="shared" si="8"/>
        <v>0.14250392000000001</v>
      </c>
      <c r="I83" s="8">
        <v>0.15401823673600001</v>
      </c>
      <c r="J83" s="8">
        <f t="shared" si="3"/>
        <v>0.15956289325849601</v>
      </c>
      <c r="K83" s="8">
        <f t="shared" si="4"/>
        <v>0.167381475028162</v>
      </c>
      <c r="L83" s="8">
        <f>K83*1.0913</f>
        <v>0.182663403698234</v>
      </c>
      <c r="M83" s="8">
        <f t="shared" ref="M83:M103" si="9">L83*1.1279</f>
        <v>0.206026053031238</v>
      </c>
      <c r="N83" s="8">
        <f>ROUND(M83*1.0701,2)</f>
        <v>0.22</v>
      </c>
      <c r="O83" s="8">
        <f t="shared" si="7"/>
        <v>0.24</v>
      </c>
    </row>
    <row r="84" spans="1:15">
      <c r="A84" s="20" t="s">
        <v>194</v>
      </c>
      <c r="B84" s="21" t="s">
        <v>195</v>
      </c>
      <c r="C84" s="20" t="s">
        <v>130</v>
      </c>
      <c r="D84" s="35">
        <f t="shared" si="5"/>
        <v>1506.6240000000003</v>
      </c>
      <c r="E84" s="26">
        <v>0.01</v>
      </c>
      <c r="F84" s="26">
        <v>0.01</v>
      </c>
      <c r="G84" s="8">
        <f t="shared" si="2"/>
        <v>1.052E-2</v>
      </c>
      <c r="H84" s="8">
        <f t="shared" si="8"/>
        <v>1.096184E-2</v>
      </c>
      <c r="I84" s="8">
        <v>1.1847556671999999E-2</v>
      </c>
      <c r="J84" s="8">
        <f t="shared" si="3"/>
        <v>1.2274068712192001E-2</v>
      </c>
      <c r="K84" s="8">
        <f t="shared" si="4"/>
        <v>1.2875498079089401E-2</v>
      </c>
      <c r="L84" s="8">
        <f t="shared" ref="L84:L91" si="10">K84*1.0913</f>
        <v>1.40510310537103E-2</v>
      </c>
      <c r="M84" s="8">
        <f t="shared" si="9"/>
        <v>1.5848157925479799E-2</v>
      </c>
      <c r="N84" s="8">
        <f>ROUND(M84*1.0701,2)</f>
        <v>0.02</v>
      </c>
      <c r="O84" s="8">
        <f t="shared" si="7"/>
        <v>0.02</v>
      </c>
    </row>
    <row r="85" spans="1:15">
      <c r="A85" s="20" t="s">
        <v>196</v>
      </c>
      <c r="B85" s="7" t="s">
        <v>197</v>
      </c>
      <c r="C85" s="20" t="s">
        <v>130</v>
      </c>
      <c r="D85" s="35">
        <f t="shared" si="5"/>
        <v>2259.9360000000001</v>
      </c>
      <c r="E85" s="26">
        <v>0.02</v>
      </c>
      <c r="F85" s="26">
        <v>0.02</v>
      </c>
      <c r="G85" s="8">
        <f t="shared" si="2"/>
        <v>2.104E-2</v>
      </c>
      <c r="H85" s="8">
        <f t="shared" si="8"/>
        <v>2.1923680000000001E-2</v>
      </c>
      <c r="I85" s="8">
        <v>2.3695113343999999E-2</v>
      </c>
      <c r="J85" s="8">
        <f t="shared" si="3"/>
        <v>2.4548137424384001E-2</v>
      </c>
      <c r="K85" s="8">
        <f t="shared" si="4"/>
        <v>2.5750996158178802E-2</v>
      </c>
      <c r="L85" s="8">
        <f t="shared" si="10"/>
        <v>2.81020621074205E-2</v>
      </c>
      <c r="M85" s="8">
        <f t="shared" si="9"/>
        <v>3.1696315850959597E-2</v>
      </c>
      <c r="N85" s="8">
        <f>ROUND(M85*1.0701,2)</f>
        <v>0.03</v>
      </c>
      <c r="O85" s="8">
        <f t="shared" si="7"/>
        <v>0.03</v>
      </c>
    </row>
    <row r="86" spans="1:15">
      <c r="A86" s="20" t="s">
        <v>198</v>
      </c>
      <c r="B86" s="7" t="s">
        <v>199</v>
      </c>
      <c r="C86" s="20" t="s">
        <v>159</v>
      </c>
      <c r="D86" s="35">
        <f t="shared" si="5"/>
        <v>38418.912000000004</v>
      </c>
      <c r="E86" s="26">
        <v>0.25</v>
      </c>
      <c r="F86" s="26">
        <v>0.28000000000000003</v>
      </c>
      <c r="G86" s="8">
        <f t="shared" si="2"/>
        <v>0.29455999999999999</v>
      </c>
      <c r="H86" s="8">
        <f t="shared" si="8"/>
        <v>0.30693152000000001</v>
      </c>
      <c r="I86" s="8">
        <v>0.33173158681600001</v>
      </c>
      <c r="J86" s="8">
        <f t="shared" si="3"/>
        <v>0.34367392394137602</v>
      </c>
      <c r="K86" s="8">
        <f t="shared" si="4"/>
        <v>0.360513946214503</v>
      </c>
      <c r="L86" s="8">
        <f t="shared" si="10"/>
        <v>0.393428869503888</v>
      </c>
      <c r="M86" s="8">
        <f t="shared" si="9"/>
        <v>0.443748421913435</v>
      </c>
      <c r="N86" s="8">
        <f>ROUND(M86*1.0701,2)</f>
        <v>0.47</v>
      </c>
      <c r="O86" s="8">
        <f t="shared" si="7"/>
        <v>0.51</v>
      </c>
    </row>
    <row r="87" spans="1:15" ht="33.75">
      <c r="A87" s="20" t="s">
        <v>200</v>
      </c>
      <c r="B87" s="7" t="s">
        <v>201</v>
      </c>
      <c r="C87" s="20" t="s">
        <v>130</v>
      </c>
      <c r="D87" s="35">
        <f t="shared" si="5"/>
        <v>3013.2480000000005</v>
      </c>
      <c r="E87" s="26">
        <v>2.1000000000000001E-2</v>
      </c>
      <c r="F87" s="26">
        <v>0.02</v>
      </c>
      <c r="G87" s="8">
        <f t="shared" si="2"/>
        <v>2.104E-2</v>
      </c>
      <c r="H87" s="8">
        <f t="shared" si="8"/>
        <v>2.1923680000000001E-2</v>
      </c>
      <c r="I87" s="8">
        <v>2.3695113343999999E-2</v>
      </c>
      <c r="J87" s="8">
        <f t="shared" si="3"/>
        <v>2.4548137424384001E-2</v>
      </c>
      <c r="K87" s="8">
        <f t="shared" si="4"/>
        <v>2.5750996158178802E-2</v>
      </c>
      <c r="L87" s="8">
        <f t="shared" si="10"/>
        <v>2.81020621074205E-2</v>
      </c>
      <c r="M87" s="8">
        <f t="shared" si="9"/>
        <v>3.1696315850959597E-2</v>
      </c>
      <c r="N87" s="8">
        <f>ROUND(M87*1.0701,2)+0.01</f>
        <v>0.04</v>
      </c>
      <c r="O87" s="8">
        <f t="shared" si="7"/>
        <v>0.04</v>
      </c>
    </row>
    <row r="88" spans="1:15">
      <c r="A88" s="20" t="s">
        <v>202</v>
      </c>
      <c r="B88" s="7" t="s">
        <v>203</v>
      </c>
      <c r="C88" s="20" t="s">
        <v>130</v>
      </c>
      <c r="D88" s="35">
        <f t="shared" si="5"/>
        <v>12052.992000000002</v>
      </c>
      <c r="E88" s="26">
        <v>8.4000000000000005E-2</v>
      </c>
      <c r="F88" s="26">
        <v>0.09</v>
      </c>
      <c r="G88" s="8">
        <f t="shared" si="2"/>
        <v>9.468E-2</v>
      </c>
      <c r="H88" s="8">
        <f t="shared" si="8"/>
        <v>9.8656560000000004E-2</v>
      </c>
      <c r="I88" s="8">
        <v>0.106628010048</v>
      </c>
      <c r="J88" s="8">
        <f t="shared" si="3"/>
        <v>0.110466618409728</v>
      </c>
      <c r="K88" s="8">
        <f t="shared" si="4"/>
        <v>0.115879482711805</v>
      </c>
      <c r="L88" s="8">
        <f t="shared" si="10"/>
        <v>0.126459279483392</v>
      </c>
      <c r="M88" s="8">
        <f t="shared" si="9"/>
        <v>0.142633421329318</v>
      </c>
      <c r="N88" s="8">
        <f>ROUND(M88*1.0701,2)</f>
        <v>0.15</v>
      </c>
      <c r="O88" s="8">
        <f t="shared" si="7"/>
        <v>0.16</v>
      </c>
    </row>
    <row r="89" spans="1:15">
      <c r="A89" s="20" t="s">
        <v>204</v>
      </c>
      <c r="B89" s="7" t="s">
        <v>205</v>
      </c>
      <c r="C89" s="20" t="s">
        <v>130</v>
      </c>
      <c r="D89" s="35">
        <f t="shared" si="5"/>
        <v>1506.6240000000003</v>
      </c>
      <c r="E89" s="26">
        <v>1.2999999999999999E-2</v>
      </c>
      <c r="F89" s="26">
        <v>0.01</v>
      </c>
      <c r="G89" s="8">
        <f t="shared" si="2"/>
        <v>1.052E-2</v>
      </c>
      <c r="H89" s="8">
        <f t="shared" si="8"/>
        <v>1.096184E-2</v>
      </c>
      <c r="I89" s="8">
        <v>1.1847556671999999E-2</v>
      </c>
      <c r="J89" s="8">
        <f t="shared" si="3"/>
        <v>1.2274068712192001E-2</v>
      </c>
      <c r="K89" s="8">
        <f t="shared" si="4"/>
        <v>1.2875498079089401E-2</v>
      </c>
      <c r="L89" s="8">
        <f t="shared" si="10"/>
        <v>1.40510310537103E-2</v>
      </c>
      <c r="M89" s="8">
        <f t="shared" si="9"/>
        <v>1.5848157925479799E-2</v>
      </c>
      <c r="N89" s="8">
        <f>ROUND(M89*1.0701,2)</f>
        <v>0.02</v>
      </c>
      <c r="O89" s="8">
        <f t="shared" si="7"/>
        <v>0.02</v>
      </c>
    </row>
    <row r="90" spans="1:15">
      <c r="A90" s="20" t="s">
        <v>206</v>
      </c>
      <c r="B90" s="7" t="s">
        <v>207</v>
      </c>
      <c r="C90" s="20" t="s">
        <v>179</v>
      </c>
      <c r="D90" s="35">
        <f t="shared" si="5"/>
        <v>21846.048000000003</v>
      </c>
      <c r="E90" s="26">
        <v>0.13900000000000001</v>
      </c>
      <c r="F90" s="26">
        <v>0.16</v>
      </c>
      <c r="G90" s="8">
        <f t="shared" si="2"/>
        <v>0.16832</v>
      </c>
      <c r="H90" s="8">
        <f t="shared" si="8"/>
        <v>0.17538944000000001</v>
      </c>
      <c r="I90" s="8">
        <v>0.18956090675199999</v>
      </c>
      <c r="J90" s="8">
        <f t="shared" si="3"/>
        <v>0.19638509939507201</v>
      </c>
      <c r="K90" s="8">
        <f t="shared" si="4"/>
        <v>0.206007969265431</v>
      </c>
      <c r="L90" s="8">
        <f t="shared" si="10"/>
        <v>0.224816496859364</v>
      </c>
      <c r="M90" s="8">
        <f t="shared" si="9"/>
        <v>0.253570526807677</v>
      </c>
      <c r="N90" s="8">
        <f>ROUND(M90*1.0701,2)</f>
        <v>0.27</v>
      </c>
      <c r="O90" s="8">
        <f t="shared" si="7"/>
        <v>0.28999999999999998</v>
      </c>
    </row>
    <row r="91" spans="1:15">
      <c r="A91" s="20" t="s">
        <v>208</v>
      </c>
      <c r="B91" s="7" t="s">
        <v>209</v>
      </c>
      <c r="C91" s="20" t="s">
        <v>25</v>
      </c>
      <c r="D91" s="35">
        <f t="shared" si="5"/>
        <v>6779.8080000000009</v>
      </c>
      <c r="E91" s="26">
        <v>4.9000000000000002E-2</v>
      </c>
      <c r="F91" s="26">
        <v>0.05</v>
      </c>
      <c r="G91" s="8">
        <f t="shared" si="2"/>
        <v>5.2600000000000001E-2</v>
      </c>
      <c r="H91" s="8">
        <f t="shared" si="8"/>
        <v>5.4809200000000002E-2</v>
      </c>
      <c r="I91" s="8">
        <v>5.9237783359999997E-2</v>
      </c>
      <c r="J91" s="8">
        <f t="shared" si="3"/>
        <v>6.1370343560960001E-2</v>
      </c>
      <c r="K91" s="8">
        <f t="shared" si="4"/>
        <v>6.4377490395447004E-2</v>
      </c>
      <c r="L91" s="8">
        <f t="shared" si="10"/>
        <v>7.0255155268551403E-2</v>
      </c>
      <c r="M91" s="8">
        <f t="shared" si="9"/>
        <v>7.9240789627399097E-2</v>
      </c>
      <c r="N91" s="8">
        <f>ROUND(M91*1.0701,2)</f>
        <v>0.08</v>
      </c>
      <c r="O91" s="8">
        <f t="shared" si="7"/>
        <v>0.09</v>
      </c>
    </row>
    <row r="92" spans="1:15" s="2" customFormat="1" ht="12.75" customHeight="1">
      <c r="A92" s="9" t="s">
        <v>210</v>
      </c>
      <c r="B92" s="27" t="s">
        <v>211</v>
      </c>
      <c r="C92" s="27"/>
      <c r="D92" s="37"/>
      <c r="E92" s="27"/>
      <c r="F92" s="27"/>
      <c r="G92" s="27"/>
      <c r="H92" s="27"/>
      <c r="I92" s="27"/>
      <c r="J92" s="27"/>
      <c r="K92" s="27"/>
      <c r="L92" s="27"/>
      <c r="M92" s="8"/>
      <c r="N92" s="8"/>
      <c r="O92" s="31"/>
    </row>
    <row r="93" spans="1:15" ht="45">
      <c r="A93" s="20" t="s">
        <v>212</v>
      </c>
      <c r="B93" s="7" t="s">
        <v>213</v>
      </c>
      <c r="C93" s="20" t="s">
        <v>214</v>
      </c>
      <c r="D93" s="35">
        <f t="shared" si="5"/>
        <v>12052.992000000002</v>
      </c>
      <c r="E93" s="26">
        <v>0.08</v>
      </c>
      <c r="F93" s="26">
        <v>0.09</v>
      </c>
      <c r="G93" s="8">
        <f>F93*1.052</f>
        <v>9.468E-2</v>
      </c>
      <c r="H93" s="8">
        <f>G93*1.042</f>
        <v>9.8656560000000004E-2</v>
      </c>
      <c r="I93" s="8">
        <v>0.106628010048</v>
      </c>
      <c r="J93" s="8">
        <f t="shared" si="3"/>
        <v>0.110466618409728</v>
      </c>
      <c r="K93" s="8">
        <f t="shared" si="4"/>
        <v>0.115879482711805</v>
      </c>
      <c r="L93" s="8">
        <f>K93*1.0913</f>
        <v>0.126459279483392</v>
      </c>
      <c r="M93" s="8">
        <f t="shared" si="9"/>
        <v>0.142633421329318</v>
      </c>
      <c r="N93" s="8">
        <f>ROUND(M93*1.0701,2)</f>
        <v>0.15</v>
      </c>
      <c r="O93" s="8">
        <f t="shared" si="7"/>
        <v>0.16</v>
      </c>
    </row>
    <row r="94" spans="1:15" ht="18" customHeight="1">
      <c r="A94" s="20" t="s">
        <v>215</v>
      </c>
      <c r="B94" s="7" t="s">
        <v>216</v>
      </c>
      <c r="C94" s="20" t="s">
        <v>130</v>
      </c>
      <c r="D94" s="35">
        <f t="shared" si="5"/>
        <v>2259.9360000000001</v>
      </c>
      <c r="E94" s="26">
        <v>1.7000000000000001E-2</v>
      </c>
      <c r="F94" s="26">
        <v>0.02</v>
      </c>
      <c r="G94" s="8">
        <f>F94*1.052</f>
        <v>2.104E-2</v>
      </c>
      <c r="H94" s="8">
        <f>G94*1.042</f>
        <v>2.1923680000000001E-2</v>
      </c>
      <c r="I94" s="8">
        <v>2.3695113343999999E-2</v>
      </c>
      <c r="J94" s="8">
        <f t="shared" si="3"/>
        <v>2.4548137424384001E-2</v>
      </c>
      <c r="K94" s="8">
        <f t="shared" si="4"/>
        <v>2.5750996158178802E-2</v>
      </c>
      <c r="L94" s="8">
        <f>K94*1.0913</f>
        <v>2.81020621074205E-2</v>
      </c>
      <c r="M94" s="8">
        <f t="shared" si="9"/>
        <v>3.1696315850959597E-2</v>
      </c>
      <c r="N94" s="8">
        <f>ROUND(M94*1.0701,2)</f>
        <v>0.03</v>
      </c>
      <c r="O94" s="8">
        <f t="shared" si="7"/>
        <v>0.03</v>
      </c>
    </row>
    <row r="95" spans="1:15" ht="12.75" customHeight="1">
      <c r="A95" s="32" t="s">
        <v>217</v>
      </c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8"/>
      <c r="N95" s="8"/>
      <c r="O95" s="14"/>
    </row>
    <row r="96" spans="1:15">
      <c r="A96" s="6" t="s">
        <v>218</v>
      </c>
      <c r="B96" s="7" t="s">
        <v>219</v>
      </c>
      <c r="C96" s="7" t="s">
        <v>159</v>
      </c>
      <c r="D96" s="35">
        <f t="shared" si="5"/>
        <v>3766.5600000000009</v>
      </c>
      <c r="E96" s="8">
        <v>0.03</v>
      </c>
      <c r="F96" s="8">
        <v>0.03</v>
      </c>
      <c r="G96" s="8">
        <f t="shared" ref="G96:G103" si="11">F96*1.052</f>
        <v>3.1559999999999998E-2</v>
      </c>
      <c r="H96" s="8">
        <f t="shared" ref="H96:H101" si="12">G96*1.042</f>
        <v>3.2885520000000001E-2</v>
      </c>
      <c r="I96" s="8">
        <v>3.5542670015999998E-2</v>
      </c>
      <c r="J96" s="8">
        <f t="shared" si="3"/>
        <v>3.6822206136575997E-2</v>
      </c>
      <c r="K96" s="8">
        <f t="shared" si="4"/>
        <v>3.8626494237268202E-2</v>
      </c>
      <c r="L96" s="8">
        <f t="shared" ref="L96:L100" si="13">K96*1.0913</f>
        <v>4.2153093161130799E-2</v>
      </c>
      <c r="M96" s="8">
        <f t="shared" si="9"/>
        <v>4.7544473776439403E-2</v>
      </c>
      <c r="N96" s="8">
        <f t="shared" ref="N96:N98" si="14">ROUND(M96*1.0701,2)</f>
        <v>0.05</v>
      </c>
      <c r="O96" s="8">
        <f t="shared" si="7"/>
        <v>0.05</v>
      </c>
    </row>
    <row r="97" spans="1:15" ht="22.5" customHeight="1">
      <c r="A97" s="6" t="s">
        <v>220</v>
      </c>
      <c r="B97" s="7" t="s">
        <v>221</v>
      </c>
      <c r="C97" s="7" t="s">
        <v>57</v>
      </c>
      <c r="D97" s="35">
        <f t="shared" si="5"/>
        <v>2259.9360000000001</v>
      </c>
      <c r="E97" s="8">
        <v>0.02</v>
      </c>
      <c r="F97" s="8">
        <v>0.02</v>
      </c>
      <c r="G97" s="8">
        <f t="shared" si="11"/>
        <v>2.104E-2</v>
      </c>
      <c r="H97" s="8">
        <f t="shared" si="12"/>
        <v>2.1923680000000001E-2</v>
      </c>
      <c r="I97" s="8">
        <v>2.3695113343999999E-2</v>
      </c>
      <c r="J97" s="8">
        <f t="shared" si="3"/>
        <v>2.4548137424384001E-2</v>
      </c>
      <c r="K97" s="8">
        <f t="shared" si="4"/>
        <v>2.5750996158178802E-2</v>
      </c>
      <c r="L97" s="8">
        <f t="shared" si="13"/>
        <v>2.81020621074205E-2</v>
      </c>
      <c r="M97" s="8">
        <f t="shared" si="9"/>
        <v>3.1696315850959597E-2</v>
      </c>
      <c r="N97" s="8">
        <f t="shared" si="14"/>
        <v>0.03</v>
      </c>
      <c r="O97" s="8">
        <f t="shared" si="7"/>
        <v>0.03</v>
      </c>
    </row>
    <row r="98" spans="1:15" ht="22.5">
      <c r="A98" s="6" t="s">
        <v>222</v>
      </c>
      <c r="B98" s="7" t="s">
        <v>223</v>
      </c>
      <c r="C98" s="7" t="s">
        <v>57</v>
      </c>
      <c r="D98" s="35">
        <f t="shared" si="5"/>
        <v>12052.992000000002</v>
      </c>
      <c r="E98" s="8">
        <v>0.08</v>
      </c>
      <c r="F98" s="8">
        <v>0.09</v>
      </c>
      <c r="G98" s="8">
        <f t="shared" si="11"/>
        <v>9.468E-2</v>
      </c>
      <c r="H98" s="8">
        <f t="shared" si="12"/>
        <v>9.8656560000000004E-2</v>
      </c>
      <c r="I98" s="8">
        <v>0.106628010048</v>
      </c>
      <c r="J98" s="8">
        <f t="shared" si="3"/>
        <v>0.110466618409728</v>
      </c>
      <c r="K98" s="8">
        <f t="shared" si="4"/>
        <v>0.115879482711805</v>
      </c>
      <c r="L98" s="8">
        <f t="shared" si="13"/>
        <v>0.126459279483392</v>
      </c>
      <c r="M98" s="8">
        <f t="shared" si="9"/>
        <v>0.142633421329318</v>
      </c>
      <c r="N98" s="8">
        <f t="shared" si="14"/>
        <v>0.15</v>
      </c>
      <c r="O98" s="8">
        <f t="shared" si="7"/>
        <v>0.16</v>
      </c>
    </row>
    <row r="99" spans="1:15">
      <c r="A99" s="6" t="s">
        <v>224</v>
      </c>
      <c r="B99" s="7" t="s">
        <v>225</v>
      </c>
      <c r="C99" s="7" t="s">
        <v>159</v>
      </c>
      <c r="D99" s="35">
        <f t="shared" si="5"/>
        <v>101697.12000000002</v>
      </c>
      <c r="E99" s="8">
        <v>0.63</v>
      </c>
      <c r="F99" s="8">
        <v>0.71</v>
      </c>
      <c r="G99" s="8">
        <f t="shared" si="11"/>
        <v>0.74692000000000003</v>
      </c>
      <c r="H99" s="8">
        <f t="shared" si="12"/>
        <v>0.77829064000000003</v>
      </c>
      <c r="I99" s="8">
        <v>0.84917652371200003</v>
      </c>
      <c r="J99" s="8">
        <f t="shared" si="3"/>
        <v>0.87974687856563205</v>
      </c>
      <c r="K99" s="8">
        <f t="shared" si="4"/>
        <v>0.92285447561534795</v>
      </c>
      <c r="L99" s="8">
        <f t="shared" si="13"/>
        <v>1.00711108923903</v>
      </c>
      <c r="M99" s="8">
        <f t="shared" si="9"/>
        <v>1.1359205975527</v>
      </c>
      <c r="N99" s="8">
        <f>ROUND(M99*1.0701,2)+0.01</f>
        <v>1.23</v>
      </c>
      <c r="O99" s="8">
        <f>ROUND(N99*1.0911,2)+0.01</f>
        <v>1.35</v>
      </c>
    </row>
    <row r="100" spans="1:15">
      <c r="A100" s="6" t="s">
        <v>226</v>
      </c>
      <c r="B100" s="7" t="s">
        <v>227</v>
      </c>
      <c r="C100" s="7" t="s">
        <v>159</v>
      </c>
      <c r="D100" s="35">
        <f>C$2*12*O100</f>
        <v>30885.792000000001</v>
      </c>
      <c r="E100" s="8">
        <v>0.19</v>
      </c>
      <c r="F100" s="8">
        <v>0.21</v>
      </c>
      <c r="G100" s="8">
        <f t="shared" si="11"/>
        <v>0.22092000000000001</v>
      </c>
      <c r="H100" s="8">
        <f t="shared" si="12"/>
        <v>0.23019864000000001</v>
      </c>
      <c r="I100" s="8">
        <v>0.25879869011200002</v>
      </c>
      <c r="J100" s="8">
        <f t="shared" si="3"/>
        <v>0.26811544295603201</v>
      </c>
      <c r="K100" s="8">
        <f t="shared" si="4"/>
        <v>0.28125309966087803</v>
      </c>
      <c r="L100" s="8">
        <f t="shared" si="13"/>
        <v>0.306931507659916</v>
      </c>
      <c r="M100" s="8">
        <f t="shared" si="9"/>
        <v>0.34618804748961901</v>
      </c>
      <c r="N100" s="8">
        <f>ROUND(M100*1.0701,2)+0.01</f>
        <v>0.38</v>
      </c>
      <c r="O100" s="8">
        <f t="shared" si="7"/>
        <v>0.41</v>
      </c>
    </row>
    <row r="101" spans="1:15">
      <c r="A101" s="6" t="s">
        <v>228</v>
      </c>
      <c r="B101" s="7" t="s">
        <v>229</v>
      </c>
      <c r="C101" s="7" t="s">
        <v>159</v>
      </c>
      <c r="D101" s="35">
        <f t="shared" si="5"/>
        <v>569503.87200000009</v>
      </c>
      <c r="E101" s="8">
        <v>3.64</v>
      </c>
      <c r="F101" s="8">
        <v>4.08</v>
      </c>
      <c r="G101" s="8">
        <f t="shared" si="11"/>
        <v>4.29216</v>
      </c>
      <c r="H101" s="8">
        <f t="shared" si="12"/>
        <v>4.4724307200000002</v>
      </c>
      <c r="I101" s="8">
        <v>4.8338031221759996</v>
      </c>
      <c r="J101" s="8">
        <f t="shared" si="3"/>
        <v>5.0078200345743404</v>
      </c>
      <c r="K101" s="8">
        <f t="shared" si="4"/>
        <v>5.2532032162684796</v>
      </c>
      <c r="L101" s="8">
        <f>K101*1.0913+0.01</f>
        <v>5.7428206699137903</v>
      </c>
      <c r="M101" s="8">
        <f t="shared" si="9"/>
        <v>6.47732743359576</v>
      </c>
      <c r="N101" s="8">
        <f>ROUND(M101*1.0701,2)-0.01</f>
        <v>6.92</v>
      </c>
      <c r="O101" s="8">
        <f>ROUND(N101*1.0911,2)+0.01</f>
        <v>7.56</v>
      </c>
    </row>
    <row r="102" spans="1:15" s="2" customFormat="1">
      <c r="A102" s="33" t="s">
        <v>230</v>
      </c>
      <c r="B102" s="33"/>
      <c r="C102" s="28"/>
      <c r="D102" s="36">
        <f>D4+D15+D23+D40+D42+D71+D96+D97+D98+D99+D100+D101</f>
        <v>1884786.6240000008</v>
      </c>
      <c r="E102" s="29">
        <f t="shared" ref="E102:M102" si="15">E4+E15+E23+E40+E42+E71+E96+E97+E98+E99+E100+E101</f>
        <v>11.79</v>
      </c>
      <c r="F102" s="29">
        <f t="shared" si="15"/>
        <v>13.22</v>
      </c>
      <c r="G102" s="29">
        <f t="shared" si="15"/>
        <v>13.907439999999999</v>
      </c>
      <c r="H102" s="29">
        <f t="shared" si="15"/>
        <v>14.80155248</v>
      </c>
      <c r="I102" s="29">
        <f t="shared" si="15"/>
        <v>16.015517920383999</v>
      </c>
      <c r="J102" s="29">
        <f t="shared" si="15"/>
        <v>16.5920765655178</v>
      </c>
      <c r="K102" s="29">
        <f t="shared" si="15"/>
        <v>17.405088317228198</v>
      </c>
      <c r="L102" s="29">
        <f t="shared" si="15"/>
        <v>19.004172880591099</v>
      </c>
      <c r="M102" s="29">
        <f t="shared" si="15"/>
        <v>21.434806592018699</v>
      </c>
      <c r="N102" s="29">
        <f>N4+N15+N23+N40+N42+N71+N96+N97+N98+N99+N100+N101</f>
        <v>22.93</v>
      </c>
      <c r="O102" s="29">
        <f>O4+O15+O23+O40+O42+O71+O96+O97+O98+O99+O100+O101</f>
        <v>25.02</v>
      </c>
    </row>
    <row r="103" spans="1:15">
      <c r="A103" s="12" t="s">
        <v>231</v>
      </c>
      <c r="B103" s="7" t="s">
        <v>232</v>
      </c>
      <c r="C103" s="7" t="s">
        <v>159</v>
      </c>
      <c r="D103" s="35">
        <f t="shared" si="5"/>
        <v>484379.61600000004</v>
      </c>
      <c r="E103" s="8">
        <v>3.09</v>
      </c>
      <c r="F103" s="8">
        <v>3.47</v>
      </c>
      <c r="G103" s="8">
        <f t="shared" si="11"/>
        <v>3.6504400000000001</v>
      </c>
      <c r="H103" s="8">
        <f>G103*1.042</f>
        <v>3.8037584799999999</v>
      </c>
      <c r="I103" s="8">
        <v>4.1111021651839996</v>
      </c>
      <c r="J103" s="8">
        <f t="shared" si="3"/>
        <v>4.2591018431306198</v>
      </c>
      <c r="K103" s="8">
        <v>4.47</v>
      </c>
      <c r="L103" s="8">
        <v>4.88</v>
      </c>
      <c r="M103" s="8">
        <f t="shared" si="9"/>
        <v>5.5041520000000004</v>
      </c>
      <c r="N103" s="8">
        <f>ROUND(M103*1.0701,2)</f>
        <v>5.89</v>
      </c>
      <c r="O103" s="8">
        <f>ROUND(N103*1.0911,2)</f>
        <v>6.43</v>
      </c>
    </row>
    <row r="104" spans="1:15">
      <c r="A104" s="34" t="s">
        <v>230</v>
      </c>
      <c r="B104" s="34"/>
      <c r="C104" s="7"/>
      <c r="D104" s="36">
        <f>D102+D103</f>
        <v>2369166.2400000007</v>
      </c>
      <c r="E104" s="29"/>
      <c r="F104" s="29"/>
      <c r="G104" s="29"/>
      <c r="H104" s="29"/>
      <c r="I104" s="29"/>
      <c r="J104" s="29">
        <f t="shared" ref="J104:O104" si="16">J102+J103</f>
        <v>20.851178408648501</v>
      </c>
      <c r="K104" s="29">
        <f t="shared" si="16"/>
        <v>21.875088317228201</v>
      </c>
      <c r="L104" s="29">
        <f t="shared" si="16"/>
        <v>23.884172880591102</v>
      </c>
      <c r="M104" s="29">
        <f t="shared" si="16"/>
        <v>26.9389585920187</v>
      </c>
      <c r="N104" s="29">
        <f t="shared" si="16"/>
        <v>28.82</v>
      </c>
      <c r="O104" s="29">
        <f t="shared" si="16"/>
        <v>31.45</v>
      </c>
    </row>
    <row r="105" spans="1:15">
      <c r="A105" s="12" t="s">
        <v>233</v>
      </c>
      <c r="B105" s="7" t="s">
        <v>234</v>
      </c>
      <c r="C105" s="7" t="s">
        <v>159</v>
      </c>
      <c r="D105" s="35">
        <f t="shared" si="5"/>
        <v>178534.94400000005</v>
      </c>
      <c r="E105" s="8"/>
      <c r="F105" s="8"/>
      <c r="G105" s="8">
        <v>1.19</v>
      </c>
      <c r="H105" s="8">
        <v>1.87</v>
      </c>
      <c r="I105" s="8">
        <v>1.58</v>
      </c>
      <c r="J105" s="8">
        <f t="shared" si="3"/>
        <v>1.6368799999999999</v>
      </c>
      <c r="K105" s="8">
        <v>1.71</v>
      </c>
      <c r="L105" s="8">
        <v>1.78</v>
      </c>
      <c r="M105" s="8">
        <v>1.94</v>
      </c>
      <c r="N105" s="8">
        <v>2.11</v>
      </c>
      <c r="O105" s="8">
        <v>2.37</v>
      </c>
    </row>
    <row r="106" spans="1:15">
      <c r="A106" s="33" t="s">
        <v>235</v>
      </c>
      <c r="B106" s="33"/>
      <c r="C106" s="28"/>
      <c r="D106" s="36">
        <f>D104+D105</f>
        <v>2547701.1840000008</v>
      </c>
      <c r="E106" s="29">
        <v>16.420000000000002</v>
      </c>
      <c r="F106" s="29">
        <v>18.420000000000002</v>
      </c>
      <c r="G106" s="29">
        <v>20.56</v>
      </c>
      <c r="H106" s="29">
        <f>SUM(H102:H105)</f>
        <v>20.475310960000002</v>
      </c>
      <c r="I106" s="29">
        <f>I102+I103+I105</f>
        <v>21.706620085568002</v>
      </c>
      <c r="J106" s="29">
        <f t="shared" si="3"/>
        <v>22.488058408648399</v>
      </c>
      <c r="K106" s="29">
        <f>K104+K105</f>
        <v>23.585088317228202</v>
      </c>
      <c r="L106" s="29">
        <f>L104+L105</f>
        <v>25.664172880591099</v>
      </c>
      <c r="M106" s="29">
        <f>M104+M105</f>
        <v>28.878958592018702</v>
      </c>
      <c r="N106" s="29">
        <f>N104+N105</f>
        <v>30.93</v>
      </c>
      <c r="O106" s="29">
        <f>O104+O105</f>
        <v>33.82</v>
      </c>
    </row>
  </sheetData>
  <mergeCells count="9">
    <mergeCell ref="A95:L95"/>
    <mergeCell ref="A102:B102"/>
    <mergeCell ref="A104:B104"/>
    <mergeCell ref="A106:B106"/>
    <mergeCell ref="A3:L3"/>
    <mergeCell ref="A14:L14"/>
    <mergeCell ref="A22:L22"/>
    <mergeCell ref="A41:L41"/>
    <mergeCell ref="A70:L70"/>
  </mergeCells>
  <pageMargins left="0.75" right="0.75" top="1" bottom="1" header="0.51180555555555496" footer="0.51180555555555496"/>
  <pageSetup paperSize="9" firstPageNumber="0" orientation="portrait" useFirstPageNumber="1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Перечень</vt:lpstr>
    </vt:vector>
  </TitlesOfParts>
  <Company>1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Экономист</dc:creator>
  <cp:lastModifiedBy>Воронкин Никита Валентинович</cp:lastModifiedBy>
  <cp:revision>8</cp:revision>
  <cp:lastPrinted>2012-03-21T04:43:00Z</cp:lastPrinted>
  <dcterms:created xsi:type="dcterms:W3CDTF">2011-09-20T07:13:00Z</dcterms:created>
  <dcterms:modified xsi:type="dcterms:W3CDTF">2025-07-22T09:17:44Z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mpany">
    <vt:lpwstr>1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  <property fmtid="{D5CDD505-2E9C-101B-9397-08002B2CF9AE}" pid="9" name="ICV">
    <vt:lpwstr>0E8CBF8BDAD14D42A508B3176226E592_12</vt:lpwstr>
  </property>
  <property fmtid="{D5CDD505-2E9C-101B-9397-08002B2CF9AE}" pid="10" name="KSOProductBuildVer">
    <vt:lpwstr>1049-12.2.0.17119</vt:lpwstr>
  </property>
</Properties>
</file>