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2435"/>
  </bookViews>
  <sheets>
    <sheet name="Лист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3" i="1" l="1"/>
  <c r="J104" i="1"/>
  <c r="E108" i="1"/>
  <c r="E107" i="1"/>
  <c r="E104" i="1"/>
  <c r="E99" i="1"/>
  <c r="E100" i="1"/>
  <c r="E101" i="1"/>
  <c r="E102" i="1"/>
  <c r="E103" i="1"/>
  <c r="E98" i="1"/>
  <c r="E96" i="1"/>
  <c r="E95" i="1"/>
  <c r="E86" i="1"/>
  <c r="E87" i="1"/>
  <c r="E88" i="1"/>
  <c r="E89" i="1"/>
  <c r="E90" i="1"/>
  <c r="E91" i="1"/>
  <c r="E92" i="1"/>
  <c r="E93" i="1"/>
  <c r="E85" i="1"/>
  <c r="E80" i="1"/>
  <c r="E81" i="1"/>
  <c r="E82" i="1"/>
  <c r="E83" i="1"/>
  <c r="E79" i="1"/>
  <c r="E74" i="1"/>
  <c r="E75" i="1"/>
  <c r="E76" i="1"/>
  <c r="E77" i="1"/>
  <c r="E73" i="1"/>
  <c r="E71" i="1"/>
  <c r="E42" i="1"/>
  <c r="E40" i="1"/>
  <c r="E23" i="1"/>
  <c r="E21" i="1"/>
  <c r="E14" i="1"/>
  <c r="E4" i="1"/>
  <c r="J108" i="1"/>
  <c r="J107" i="1"/>
  <c r="J105" i="1"/>
  <c r="E105" i="1" s="1"/>
  <c r="J99" i="1"/>
  <c r="J100" i="1"/>
  <c r="J101" i="1"/>
  <c r="J102" i="1"/>
  <c r="J98" i="1"/>
  <c r="J96" i="1"/>
  <c r="J95" i="1"/>
  <c r="J86" i="1"/>
  <c r="J87" i="1"/>
  <c r="J88" i="1"/>
  <c r="J89" i="1"/>
  <c r="J90" i="1"/>
  <c r="J91" i="1"/>
  <c r="J92" i="1"/>
  <c r="J93" i="1"/>
  <c r="J85" i="1"/>
  <c r="J80" i="1"/>
  <c r="J81" i="1"/>
  <c r="J82" i="1"/>
  <c r="J83" i="1"/>
  <c r="J79" i="1"/>
  <c r="J74" i="1"/>
  <c r="J75" i="1"/>
  <c r="J76" i="1"/>
  <c r="J77" i="1"/>
  <c r="J73" i="1"/>
  <c r="J71" i="1"/>
  <c r="J42" i="1"/>
  <c r="J40" i="1"/>
  <c r="J23" i="1"/>
  <c r="J21" i="1"/>
  <c r="J14" i="1"/>
  <c r="J4" i="1"/>
  <c r="J109" i="1" l="1"/>
  <c r="E109" i="1" s="1"/>
  <c r="I104" i="1"/>
  <c r="H73" i="1"/>
  <c r="I105" i="1"/>
  <c r="I107" i="1"/>
  <c r="I103" i="1"/>
  <c r="I102" i="1"/>
  <c r="I101" i="1"/>
  <c r="I100" i="1"/>
  <c r="I99" i="1"/>
  <c r="I98" i="1"/>
  <c r="I96" i="1"/>
  <c r="I95" i="1"/>
  <c r="I93" i="1"/>
  <c r="I92" i="1"/>
  <c r="I91" i="1"/>
  <c r="I1048576" i="1"/>
  <c r="I90" i="1"/>
  <c r="I89" i="1"/>
  <c r="I88" i="1"/>
  <c r="I87" i="1"/>
  <c r="I86" i="1"/>
  <c r="I85" i="1"/>
  <c r="I83" i="1"/>
  <c r="I82" i="1"/>
  <c r="I81" i="1"/>
  <c r="I80" i="1"/>
  <c r="I79" i="1"/>
  <c r="I77" i="1"/>
  <c r="I76" i="1"/>
  <c r="I75" i="1"/>
  <c r="I74" i="1"/>
  <c r="I73" i="1"/>
  <c r="I71" i="1"/>
  <c r="I42" i="1"/>
  <c r="I40" i="1"/>
  <c r="I23" i="1"/>
  <c r="I21" i="1"/>
  <c r="I14" i="1"/>
  <c r="I4" i="1"/>
  <c r="I109" i="1" l="1"/>
  <c r="H108" i="1"/>
  <c r="H107" i="1"/>
  <c r="D108" i="1" l="1"/>
  <c r="D107" i="1"/>
  <c r="D104" i="1"/>
  <c r="D103" i="1"/>
  <c r="D102" i="1"/>
  <c r="D101" i="1"/>
  <c r="D100" i="1"/>
  <c r="D99" i="1"/>
  <c r="D98" i="1"/>
  <c r="D96" i="1"/>
  <c r="D95" i="1"/>
  <c r="D93" i="1"/>
  <c r="D92" i="1"/>
  <c r="D91" i="1"/>
  <c r="D90" i="1"/>
  <c r="D89" i="1"/>
  <c r="D88" i="1"/>
  <c r="D87" i="1"/>
  <c r="D86" i="1"/>
  <c r="D85" i="1"/>
  <c r="D83" i="1"/>
  <c r="D82" i="1"/>
  <c r="D81" i="1"/>
  <c r="D80" i="1"/>
  <c r="D79" i="1"/>
  <c r="D77" i="1"/>
  <c r="D76" i="1"/>
  <c r="D75" i="1"/>
  <c r="D74" i="1"/>
  <c r="D73" i="1"/>
  <c r="D42" i="1"/>
  <c r="D40" i="1"/>
  <c r="D23" i="1"/>
  <c r="D21" i="1"/>
  <c r="D14" i="1"/>
  <c r="D4" i="1"/>
  <c r="C2" i="1"/>
  <c r="F14" i="1" l="1"/>
  <c r="G14" i="1" s="1"/>
  <c r="H14" i="1" s="1"/>
  <c r="F23" i="1"/>
  <c r="G23" i="1" s="1"/>
  <c r="H23" i="1" s="1"/>
  <c r="F42" i="1"/>
  <c r="G42" i="1" s="1"/>
  <c r="H42" i="1" s="1"/>
  <c r="F73" i="1"/>
  <c r="G73" i="1" s="1"/>
  <c r="F75" i="1"/>
  <c r="G75" i="1" s="1"/>
  <c r="H75" i="1" s="1"/>
  <c r="F77" i="1"/>
  <c r="G77" i="1" s="1"/>
  <c r="H77" i="1" s="1"/>
  <c r="F80" i="1"/>
  <c r="G80" i="1" s="1"/>
  <c r="H80" i="1" s="1"/>
  <c r="F82" i="1"/>
  <c r="G82" i="1" s="1"/>
  <c r="H82" i="1" s="1"/>
  <c r="F85" i="1"/>
  <c r="G85" i="1" s="1"/>
  <c r="H85" i="1" s="1"/>
  <c r="F87" i="1"/>
  <c r="G87" i="1" s="1"/>
  <c r="H87" i="1" s="1"/>
  <c r="F89" i="1"/>
  <c r="G89" i="1" s="1"/>
  <c r="H89" i="1" s="1"/>
  <c r="F91" i="1"/>
  <c r="G91" i="1" s="1"/>
  <c r="H91" i="1" s="1"/>
  <c r="F93" i="1"/>
  <c r="G93" i="1" s="1"/>
  <c r="H93" i="1" s="1"/>
  <c r="F96" i="1"/>
  <c r="G96" i="1" s="1"/>
  <c r="H96" i="1" s="1"/>
  <c r="F99" i="1"/>
  <c r="G99" i="1" s="1"/>
  <c r="H99" i="1" s="1"/>
  <c r="F101" i="1"/>
  <c r="G101" i="1" s="1"/>
  <c r="H101" i="1" s="1"/>
  <c r="F103" i="1"/>
  <c r="G103" i="1" s="1"/>
  <c r="H103" i="1" s="1"/>
  <c r="F107" i="1"/>
  <c r="F4" i="1"/>
  <c r="G4" i="1" s="1"/>
  <c r="F21" i="1"/>
  <c r="G21" i="1" s="1"/>
  <c r="H21" i="1" s="1"/>
  <c r="F40" i="1"/>
  <c r="G40" i="1" s="1"/>
  <c r="H40" i="1" s="1"/>
  <c r="D71" i="1"/>
  <c r="F71" i="1" s="1"/>
  <c r="G71" i="1" s="1"/>
  <c r="H71" i="1" s="1"/>
  <c r="F74" i="1"/>
  <c r="G74" i="1" s="1"/>
  <c r="H74" i="1" s="1"/>
  <c r="F76" i="1"/>
  <c r="G76" i="1" s="1"/>
  <c r="H76" i="1" s="1"/>
  <c r="F79" i="1"/>
  <c r="G79" i="1" s="1"/>
  <c r="H79" i="1" s="1"/>
  <c r="F81" i="1"/>
  <c r="G81" i="1" s="1"/>
  <c r="H81" i="1" s="1"/>
  <c r="F83" i="1"/>
  <c r="G83" i="1" s="1"/>
  <c r="H83" i="1" s="1"/>
  <c r="F86" i="1"/>
  <c r="G86" i="1" s="1"/>
  <c r="H86" i="1" s="1"/>
  <c r="F88" i="1"/>
  <c r="G88" i="1" s="1"/>
  <c r="H88" i="1" s="1"/>
  <c r="F90" i="1"/>
  <c r="G90" i="1" s="1"/>
  <c r="H90" i="1" s="1"/>
  <c r="F92" i="1"/>
  <c r="G92" i="1" s="1"/>
  <c r="H92" i="1" s="1"/>
  <c r="F95" i="1"/>
  <c r="G95" i="1" s="1"/>
  <c r="H95" i="1" s="1"/>
  <c r="F98" i="1"/>
  <c r="G98" i="1" s="1"/>
  <c r="H98" i="1" s="1"/>
  <c r="F100" i="1"/>
  <c r="G100" i="1" s="1"/>
  <c r="H100" i="1" s="1"/>
  <c r="F102" i="1"/>
  <c r="G102" i="1" s="1"/>
  <c r="H102" i="1" s="1"/>
  <c r="F104" i="1"/>
  <c r="G104" i="1" s="1"/>
  <c r="H104" i="1" s="1"/>
  <c r="F108" i="1"/>
  <c r="D105" i="1"/>
  <c r="D109" i="1" s="1"/>
  <c r="H4" i="1" l="1"/>
  <c r="G105" i="1"/>
  <c r="G109" i="1" s="1"/>
  <c r="F105" i="1"/>
  <c r="F109" i="1" s="1"/>
  <c r="H105" i="1"/>
  <c r="H109" i="1" s="1"/>
</calcChain>
</file>

<file path=xl/sharedStrings.xml><?xml version="1.0" encoding="utf-8"?>
<sst xmlns="http://schemas.openxmlformats.org/spreadsheetml/2006/main" count="296" uniqueCount="237">
  <si>
    <t>№</t>
  </si>
  <si>
    <t>Вид работ</t>
  </si>
  <si>
    <t>Периодичность</t>
  </si>
  <si>
    <t>Годовая плата (рублей)</t>
  </si>
  <si>
    <t>I.  Содержание помещений общего пользования</t>
  </si>
  <si>
    <t>1.</t>
  </si>
  <si>
    <t>Работы по уборке лестничных клеток</t>
  </si>
  <si>
    <t>1.1.</t>
  </si>
  <si>
    <t>Влажное подметание лестничных площадок и маршей нижних трех этажей</t>
  </si>
  <si>
    <t>5 раз в неделю</t>
  </si>
  <si>
    <t>1.2.</t>
  </si>
  <si>
    <t>Влажное подметание лестничных площадок и маршей выше третьего этажа</t>
  </si>
  <si>
    <t>1 раз в неделю</t>
  </si>
  <si>
    <t>1.3.</t>
  </si>
  <si>
    <t>Влажная протирка подоконников, оконных решеток, перил, чердачных лестниц, шкафов для электросчетчиков и слаботочных устройств</t>
  </si>
  <si>
    <t>2 раза в год</t>
  </si>
  <si>
    <t>1.4.</t>
  </si>
  <si>
    <t>Мытье лестничных площадок и маршей</t>
  </si>
  <si>
    <t>1.5.</t>
  </si>
  <si>
    <t>Обметание пыли с потолков</t>
  </si>
  <si>
    <t>2 раз в год</t>
  </si>
  <si>
    <t>1.6.</t>
  </si>
  <si>
    <t>Мытье стен, дверей, окон</t>
  </si>
  <si>
    <t>1.7.</t>
  </si>
  <si>
    <t>Влажная протирка почтовых ящиков</t>
  </si>
  <si>
    <t>1 раз в месяц</t>
  </si>
  <si>
    <t>1.8.</t>
  </si>
  <si>
    <t>Очистка металлических решеток и приямков. Уборка площадки перед входом в подъезд</t>
  </si>
  <si>
    <t>II.  Уборка мусоропроводов</t>
  </si>
  <si>
    <t>2.</t>
  </si>
  <si>
    <t>Работы по уборке мусоропроводов</t>
  </si>
  <si>
    <t>2.1.</t>
  </si>
  <si>
    <t>Удаление мусора из мусороприемных камер</t>
  </si>
  <si>
    <t>2.2.</t>
  </si>
  <si>
    <t>Уборка мусороприемных камер</t>
  </si>
  <si>
    <t>2.3.</t>
  </si>
  <si>
    <t>Уборка вокруг загрузочных клапанов мусоропровода</t>
  </si>
  <si>
    <t>2.4.</t>
  </si>
  <si>
    <t>Мойка нижней части ствола и шибера мусоропровода</t>
  </si>
  <si>
    <t>2.5.</t>
  </si>
  <si>
    <t>Дезинфекция мусоросборников</t>
  </si>
  <si>
    <t>1 раз в квартал</t>
  </si>
  <si>
    <t>2.6.</t>
  </si>
  <si>
    <t>Устранение засорений</t>
  </si>
  <si>
    <t>По мере необходимости</t>
  </si>
  <si>
    <t>Санитарное обслуживание мусороприемных камер</t>
  </si>
  <si>
    <t>III.  Уборка придомовой территории</t>
  </si>
  <si>
    <t>3.</t>
  </si>
  <si>
    <t>Работы по уборке придомовой территории</t>
  </si>
  <si>
    <t>3.1.</t>
  </si>
  <si>
    <t>Холодный период</t>
  </si>
  <si>
    <t>3.1.1.</t>
  </si>
  <si>
    <t>Подметание свежевыпавшего снега толщиной до 2 см</t>
  </si>
  <si>
    <t>1 раз в сутки в дни снегопада</t>
  </si>
  <si>
    <t>3.1.2.</t>
  </si>
  <si>
    <t>Сдвигание свежевыпавшего снега толщиной слоя свыше 2 см</t>
  </si>
  <si>
    <t>Через 3 часа во время снегопада</t>
  </si>
  <si>
    <t>3.1.3.</t>
  </si>
  <si>
    <t>Посыпка территории песком или смесью песка с хлоридами</t>
  </si>
  <si>
    <t>2 раза в сутки во время гололеда</t>
  </si>
  <si>
    <t>3.1.4.</t>
  </si>
  <si>
    <t>Очистка территорий от снега наносного происхождения (или подметание территорий, свободных от снежного покрова)</t>
  </si>
  <si>
    <t>1 раз в двое суток в дни снегопада</t>
  </si>
  <si>
    <t>3.1.5.</t>
  </si>
  <si>
    <t>Очистка территорий от наледи и льда</t>
  </si>
  <si>
    <t>1 раз в 3 суток во время гололеда</t>
  </si>
  <si>
    <t>3.1.6.</t>
  </si>
  <si>
    <t>Очистка урн от мусора</t>
  </si>
  <si>
    <t>1 раз в сутки</t>
  </si>
  <si>
    <t>3.2.</t>
  </si>
  <si>
    <t>Теплый период</t>
  </si>
  <si>
    <t>3.2.1.</t>
  </si>
  <si>
    <t>Подметание территории в дни без осадков</t>
  </si>
  <si>
    <t>1 раз в 2-е суток</t>
  </si>
  <si>
    <t>3.2.2.</t>
  </si>
  <si>
    <t>Подметание территорий в дни с осадками до 2 см</t>
  </si>
  <si>
    <t>1 раз в 2-е суток (70% территорий)</t>
  </si>
  <si>
    <t>3.2.3.</t>
  </si>
  <si>
    <t>Подметание территорий в дни с осадками свыше 2 см</t>
  </si>
  <si>
    <t>1 раз в 2-е суток (50% территорий)</t>
  </si>
  <si>
    <t>3.2.4.</t>
  </si>
  <si>
    <t>3.2.5.</t>
  </si>
  <si>
    <t xml:space="preserve">Уборка газонов </t>
  </si>
  <si>
    <t>3.2.6.</t>
  </si>
  <si>
    <t>Поливка газонов, зеленых насаждений</t>
  </si>
  <si>
    <t>3.2.7.</t>
  </si>
  <si>
    <t>Сезонное выкашивание газонов</t>
  </si>
  <si>
    <t>3.2.8.</t>
  </si>
  <si>
    <t>Обрезка и снос деревьев и кустарников</t>
  </si>
  <si>
    <t>По действующим правилам</t>
  </si>
  <si>
    <t>3.3.</t>
  </si>
  <si>
    <t xml:space="preserve">Прочие материальные затраты на санитарное содержание </t>
  </si>
  <si>
    <t>Постоянно</t>
  </si>
  <si>
    <t>IV.  Ремонт и обслуживание конструктивных элементов и внешнее благоустройство</t>
  </si>
  <si>
    <t>4.</t>
  </si>
  <si>
    <t>Работы по ремонту и обслуживанию конструктивных элементов и внешнее благоустройство</t>
  </si>
  <si>
    <t>4.1.</t>
  </si>
  <si>
    <t>Профосмотры конструктивных элементов, в том числе:</t>
  </si>
  <si>
    <t>4.1.1.</t>
  </si>
  <si>
    <t>Общие и частичные осмотры кровельных покрытий</t>
  </si>
  <si>
    <t>6 раз год</t>
  </si>
  <si>
    <t>4.1.2.</t>
  </si>
  <si>
    <t>Общие и частичные осмотры конструктивных элементов</t>
  </si>
  <si>
    <t>4.2.</t>
  </si>
  <si>
    <t>Ремонт конструктивных элементов</t>
  </si>
  <si>
    <t>4.2.1.</t>
  </si>
  <si>
    <t>Укрепление защитной решетки водопроводной воронки</t>
  </si>
  <si>
    <t>4.2.2.</t>
  </si>
  <si>
    <t>Прочистка водопремной воронки внутреннего водостока</t>
  </si>
  <si>
    <t>4.2.3.</t>
  </si>
  <si>
    <t>Восстановление поврежденных участков штукатурки и облицовки</t>
  </si>
  <si>
    <t>4.2.4.</t>
  </si>
  <si>
    <t>Смена или ремонт отмостки</t>
  </si>
  <si>
    <t>4.2.5.</t>
  </si>
  <si>
    <t>Восстановление приямков, входов в подвалы</t>
  </si>
  <si>
    <t>4.3.</t>
  </si>
  <si>
    <t>Техническое обслуживание конструктивных элементов</t>
  </si>
  <si>
    <t>4.3.1.</t>
  </si>
  <si>
    <t>Утепление подвалов и подъездов</t>
  </si>
  <si>
    <t>1 раз в год</t>
  </si>
  <si>
    <t>4.3.2.</t>
  </si>
  <si>
    <t>Укрепление козырьков, ограждений и перил крылец</t>
  </si>
  <si>
    <t>4.3.3.</t>
  </si>
  <si>
    <t>Закрытие слуховых окон, люков и входов на чердак</t>
  </si>
  <si>
    <t>4.3.4.</t>
  </si>
  <si>
    <t>Установка недостающих, частично разбитых и укрепление слабо укрепленных стекол в дверных и оконных заполнениях</t>
  </si>
  <si>
    <t>4.3.5.</t>
  </si>
  <si>
    <t>Установка или укрепление ручек и шпингалетов на оконных и дверных заполнениях</t>
  </si>
  <si>
    <t>4.3.6.</t>
  </si>
  <si>
    <t>Закрытие подвальных и чердачных дверей, металлических решеток и лазов на замки</t>
  </si>
  <si>
    <t>4.3.7.</t>
  </si>
  <si>
    <t>Смазывание подъездных дверей</t>
  </si>
  <si>
    <t>4.3.8.</t>
  </si>
  <si>
    <t>Смазывание замков тех. помещений</t>
  </si>
  <si>
    <t>4.3.9.</t>
  </si>
  <si>
    <t>Укрепление и регулировка доводчиков</t>
  </si>
  <si>
    <t>4.4.</t>
  </si>
  <si>
    <t>Внешнее благоустройство</t>
  </si>
  <si>
    <t>4.4.1.</t>
  </si>
  <si>
    <t>Частичный ремонт тротуарной плитки</t>
  </si>
  <si>
    <t>4.4.2.</t>
  </si>
  <si>
    <t>Окраска решетчатых ограждений, оград, МАФ</t>
  </si>
  <si>
    <t>4.4.3.</t>
  </si>
  <si>
    <t>Установка урн</t>
  </si>
  <si>
    <t>4.4.4</t>
  </si>
  <si>
    <t>Окраска урн</t>
  </si>
  <si>
    <t>4.4.5.</t>
  </si>
  <si>
    <t>Ремонт скамеек, качель и т.д.</t>
  </si>
  <si>
    <t>4.4.6.</t>
  </si>
  <si>
    <t>Посадка деревьев, кустарников</t>
  </si>
  <si>
    <t>4.4.7.</t>
  </si>
  <si>
    <t>Подготовка к сезонной эксплуатации оборудования детских и спортивных площадок</t>
  </si>
  <si>
    <t>V.  Техническое обслуживание и ремонт внутридомового инженерного оборудования и МОП</t>
  </si>
  <si>
    <t>5.</t>
  </si>
  <si>
    <t>Работы по техническому обслуживанию и ремонту внутридомового инженерного оборудования и МОП</t>
  </si>
  <si>
    <t>5.1.</t>
  </si>
  <si>
    <t>Подготовка к сезонной эксплуатации</t>
  </si>
  <si>
    <t>5.1.1.</t>
  </si>
  <si>
    <t>Ремонт и тех.обслуживание задвижек ХВС и ГВС</t>
  </si>
  <si>
    <t>5.1.2.</t>
  </si>
  <si>
    <t>Прочистка ливнестоков</t>
  </si>
  <si>
    <t>5.1.3.</t>
  </si>
  <si>
    <t>Опрессовка и промывка трубопроводов системы  центрального отопления</t>
  </si>
  <si>
    <t>5.1.4.</t>
  </si>
  <si>
    <t>Ликвидация воздушных пробок в системе центрального отопления (наладка системы - стояки)</t>
  </si>
  <si>
    <t>5.1.5.</t>
  </si>
  <si>
    <t>Испытание трубопроводов системы центрального отопления (Наладка системы отопления)</t>
  </si>
  <si>
    <t>5.2.</t>
  </si>
  <si>
    <t>Общие и частичные осмотры и обследования</t>
  </si>
  <si>
    <t>5.2.1.</t>
  </si>
  <si>
    <t>Осмотр системы ЦО. Внутриквартирные устройства</t>
  </si>
  <si>
    <t>5.2.2.</t>
  </si>
  <si>
    <t>Осмотр систем ЦО. Устройства в подвальных помещениях (7 мес. Отопительного сезона)</t>
  </si>
  <si>
    <t>7 раз в год</t>
  </si>
  <si>
    <t>5.2.3.</t>
  </si>
  <si>
    <t>Общие и частичные осмотры общедомовой системы холодного и горячего водоснабжения и водоотведения в технических помещениях</t>
  </si>
  <si>
    <t>12 раз в год</t>
  </si>
  <si>
    <t>5.2.4.</t>
  </si>
  <si>
    <t>Общие и частичные осмотры линий электрических сетей, арматуры, электрооборудования на лестничных площадках, снятие показаний потребленных коммунальных ресурсов</t>
  </si>
  <si>
    <t>5.2.5.</t>
  </si>
  <si>
    <t>Общие и частичные осмотры линий электрических сетей, арматуры, электрооборудования в подвальных помещениях</t>
  </si>
  <si>
    <t>4 раза в год</t>
  </si>
  <si>
    <t>5.3.</t>
  </si>
  <si>
    <t>Техническое обслуживание внутридомовых инженерных сетей и МОП</t>
  </si>
  <si>
    <t>5.3.1.</t>
  </si>
  <si>
    <t>Ремонт электрощитов</t>
  </si>
  <si>
    <t>5.3.2.</t>
  </si>
  <si>
    <t>Ревизия вентилей в местах общего пользования</t>
  </si>
  <si>
    <t>5.3.3.</t>
  </si>
  <si>
    <t>Проверка и прочистка вентканалов</t>
  </si>
  <si>
    <t>3 раза в год</t>
  </si>
  <si>
    <t>5.3.4.</t>
  </si>
  <si>
    <t>Дератизация и дезинсекция подвалов, чердаков, лестничных клеток</t>
  </si>
  <si>
    <t>5.3.5.</t>
  </si>
  <si>
    <t>Аварийное обслуживание</t>
  </si>
  <si>
    <t>5.3.6.</t>
  </si>
  <si>
    <t>Очистка тех. этажей от мусора со сбором его в тару и отноской в установленное место</t>
  </si>
  <si>
    <t>5.3.7.</t>
  </si>
  <si>
    <t>Электроизмерения</t>
  </si>
  <si>
    <t>5.3.8.</t>
  </si>
  <si>
    <t>Очистка кровли от мусора и грязи</t>
  </si>
  <si>
    <t>5.3.9.</t>
  </si>
  <si>
    <t>Проверка и ремонт водяных теплообменников , насосов, запорной арматуры.</t>
  </si>
  <si>
    <t>5.4.</t>
  </si>
  <si>
    <t>Мелкий ремонт</t>
  </si>
  <si>
    <t>5.4.1.</t>
  </si>
  <si>
    <t>Устранение засоров внутренних канализационных трубопроводов</t>
  </si>
  <si>
    <t>По мере необходимости, но не менее 2-х раз в год</t>
  </si>
  <si>
    <t>5.4.2.</t>
  </si>
  <si>
    <t>Ремонт ВРУ</t>
  </si>
  <si>
    <t>VI.  Прочее</t>
  </si>
  <si>
    <t>6.1.</t>
  </si>
  <si>
    <t>Транспортные расходы</t>
  </si>
  <si>
    <t>6.2.</t>
  </si>
  <si>
    <t>Снятие показаний индивидуальных и общедомовых приборов учета</t>
  </si>
  <si>
    <t>Ежемесячно</t>
  </si>
  <si>
    <t>6.3.</t>
  </si>
  <si>
    <t>Затраты на охрану труда работников РЭС</t>
  </si>
  <si>
    <t>6.4.</t>
  </si>
  <si>
    <t>Утилизация люминесцентных ламп</t>
  </si>
  <si>
    <t>6.5.</t>
  </si>
  <si>
    <t>Непредвиденные работы по текущему ремонту общего имущества жилого дома</t>
  </si>
  <si>
    <t>6.6.</t>
  </si>
  <si>
    <t>Услуги ООО "РРКЦ"</t>
  </si>
  <si>
    <t>6.7.</t>
  </si>
  <si>
    <t>Затраты по управление домом</t>
  </si>
  <si>
    <t>Итого содержание жилья</t>
  </si>
  <si>
    <t>9.</t>
  </si>
  <si>
    <t>Техническое обслуживание автоматически запирающих устройств дверей подъездов (домофоны)</t>
  </si>
  <si>
    <t>Содержание и текущий ремонт лифтов</t>
  </si>
  <si>
    <t>Итого с учетом домофонов лифтов</t>
  </si>
  <si>
    <r>
      <rPr>
        <b/>
        <sz val="7"/>
        <rFont val="Times New Roman CYR"/>
        <charset val="1"/>
      </rPr>
      <t>Стоимость на 1 м</t>
    </r>
    <r>
      <rPr>
        <b/>
        <vertAlign val="superscript"/>
        <sz val="7"/>
        <rFont val="Arial Cyr"/>
        <charset val="204"/>
      </rPr>
      <t xml:space="preserve">2 </t>
    </r>
    <r>
      <rPr>
        <b/>
        <sz val="7"/>
        <rFont val="Arial Cyr"/>
        <charset val="204"/>
      </rPr>
      <t>общей площади (рублей в месяц)</t>
    </r>
  </si>
  <si>
    <r>
      <rPr>
        <sz val="9"/>
        <rFont val="Arial Cyr"/>
        <charset val="204"/>
      </rPr>
      <t>Площадь, м</t>
    </r>
    <r>
      <rPr>
        <vertAlign val="superscript"/>
        <sz val="9"/>
        <rFont val="Arial Cyr"/>
        <charset val="204"/>
      </rPr>
      <t>2</t>
    </r>
  </si>
  <si>
    <t>Индексация с 01.07.2022 г.  9,13 %</t>
  </si>
  <si>
    <t>Индексация с 01.07.2023 г. 12,79 %</t>
  </si>
  <si>
    <t>Индексация с 01.07.2024 г. 6,98 %</t>
  </si>
  <si>
    <t>Индексация с 01.07.2025 г. 9,11 %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</si>
</sst>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_-* #,##0.00_р_._-;\-* #,##0.00_р_._-;_-* &quot;-&quot;??_р_._-;_-@_-"/>
    <numFmt numFmtId="165" formatCode="mm/dd/yyyy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7"/>
      <name val="Times New Roman CYR"/>
      <charset val="1"/>
    </font>
    <font>
      <sz val="9"/>
      <name val="Arial Cyr"/>
      <charset val="204"/>
    </font>
    <font>
      <b/>
      <sz val="9"/>
      <name val="Arial Cyr"/>
      <charset val="204"/>
    </font>
    <font>
      <sz val="9"/>
      <name val="Arial Cyr"/>
    </font>
    <font>
      <b/>
      <vertAlign val="superscript"/>
      <sz val="7"/>
      <name val="Arial Cyr"/>
      <charset val="204"/>
    </font>
    <font>
      <b/>
      <sz val="7"/>
      <name val="Arial Cyr"/>
      <charset val="204"/>
    </font>
    <font>
      <vertAlign val="superscript"/>
      <sz val="9"/>
      <name val="Arial Cyr"/>
      <charset val="204"/>
    </font>
    <font>
      <b/>
      <sz val="8"/>
      <name val="Times New Roman CYR"/>
      <family val="1"/>
      <charset val="1"/>
    </font>
    <font>
      <sz val="7"/>
      <name val="Arial Cyr"/>
      <family val="2"/>
      <charset val="204"/>
    </font>
    <font>
      <sz val="8"/>
      <name val="Arial Cyr"/>
      <family val="2"/>
      <charset val="204"/>
    </font>
    <font>
      <b/>
      <sz val="8"/>
      <name val="Arial Cyr"/>
      <charset val="204"/>
    </font>
    <font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9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/>
    </xf>
    <xf numFmtId="2" fontId="11" fillId="0" borderId="1" xfId="0" applyNumberFormat="1" applyFont="1" applyBorder="1" applyAlignment="1">
      <alignment horizontal="center" vertical="center"/>
    </xf>
    <xf numFmtId="2" fontId="12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2" fontId="3" fillId="0" borderId="1" xfId="0" applyNumberFormat="1" applyFont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0" fontId="3" fillId="0" borderId="1" xfId="0" applyFont="1" applyBorder="1"/>
    <xf numFmtId="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wrapText="1"/>
    </xf>
    <xf numFmtId="2" fontId="5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vertical="center" wrapText="1"/>
    </xf>
    <xf numFmtId="164" fontId="3" fillId="0" borderId="1" xfId="1" applyFont="1" applyFill="1" applyBorder="1" applyAlignment="1" applyProtection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164" fontId="3" fillId="0" borderId="1" xfId="1" applyFont="1" applyFill="1" applyBorder="1" applyAlignment="1" applyProtection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2" fontId="4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4" fillId="0" borderId="0" xfId="0" applyFont="1" applyBorder="1" applyAlignment="1">
      <alignment horizontal="left" vertical="center"/>
    </xf>
    <xf numFmtId="0" fontId="0" fillId="0" borderId="0" xfId="0" applyBorder="1"/>
    <xf numFmtId="49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49" fontId="4" fillId="0" borderId="1" xfId="0" applyNumberFormat="1" applyFont="1" applyBorder="1" applyAlignment="1">
      <alignment horizontal="left" vertical="center" wrapText="1"/>
    </xf>
    <xf numFmtId="2" fontId="13" fillId="0" borderId="1" xfId="0" applyNumberFormat="1" applyFont="1" applyBorder="1" applyAlignment="1">
      <alignment horizontal="center" vertical="center"/>
    </xf>
    <xf numFmtId="164" fontId="4" fillId="0" borderId="1" xfId="1" applyFont="1" applyFill="1" applyBorder="1" applyAlignment="1" applyProtection="1">
      <alignment vertical="center"/>
    </xf>
    <xf numFmtId="164" fontId="3" fillId="0" borderId="1" xfId="1" applyFont="1" applyFill="1" applyBorder="1" applyAlignment="1" applyProtection="1">
      <alignment vertical="center"/>
    </xf>
    <xf numFmtId="164" fontId="3" fillId="2" borderId="1" xfId="1" applyFont="1" applyFill="1" applyBorder="1" applyAlignment="1" applyProtection="1">
      <alignment vertical="center"/>
    </xf>
    <xf numFmtId="164" fontId="4" fillId="0" borderId="1" xfId="1" applyFont="1" applyFill="1" applyBorder="1" applyAlignment="1" applyProtection="1">
      <alignment vertical="center" wrapText="1"/>
    </xf>
    <xf numFmtId="164" fontId="4" fillId="0" borderId="1" xfId="1" applyFont="1" applyFill="1" applyBorder="1" applyAlignment="1" applyProtection="1">
      <alignment horizontal="center" vertical="center"/>
    </xf>
    <xf numFmtId="2" fontId="0" fillId="0" borderId="0" xfId="0" applyNumberFormat="1"/>
    <xf numFmtId="43" fontId="0" fillId="0" borderId="0" xfId="0" applyNumberFormat="1"/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NumberFormat="1" applyFont="1" applyBorder="1" applyAlignment="1">
      <alignment horizontal="left" vertical="center"/>
    </xf>
    <xf numFmtId="2" fontId="11" fillId="0" borderId="2" xfId="0" applyNumberFormat="1" applyFont="1" applyBorder="1" applyAlignment="1">
      <alignment horizontal="center" vertical="center"/>
    </xf>
    <xf numFmtId="2" fontId="12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iskunovayv\Desktop\&#1058;&#1072;&#1088;&#1080;&#1092;%20&#1055;&#1088;&#1077;&#1086;&#1073;&#1088;&#1072;&#1078;&#1077;&#1085;&#1089;&#1082;&#1072;&#1103;,%2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х. дан."/>
      <sheetName val="Норм. по сан. сод."/>
      <sheetName val="Постоянные конст"/>
      <sheetName val="ЗП персонала"/>
      <sheetName val="Цены"/>
      <sheetName val="спец инв"/>
      <sheetName val="Потребность в пескосоляной смес"/>
      <sheetName val="сан содерж"/>
      <sheetName val="Конструктивные элементы"/>
      <sheetName val="СВИО и КЭ"/>
      <sheetName val="Транс. расх."/>
      <sheetName val="КГМ"/>
      <sheetName val="ВСЕ раб"/>
      <sheetName val="Перечень"/>
    </sheetNames>
    <sheetDataSet>
      <sheetData sheetId="0">
        <row r="8">
          <cell r="D8">
            <v>5043.09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I3">
            <v>2642.4749999999999</v>
          </cell>
        </row>
        <row r="4">
          <cell r="I4">
            <v>26861.724000000002</v>
          </cell>
        </row>
        <row r="5">
          <cell r="I5">
            <v>2357.0780631000002</v>
          </cell>
        </row>
        <row r="6">
          <cell r="I6">
            <v>4663.5680000000011</v>
          </cell>
        </row>
        <row r="7">
          <cell r="I7">
            <v>3002.835</v>
          </cell>
        </row>
        <row r="13">
          <cell r="I13">
            <v>9135.8979999999992</v>
          </cell>
        </row>
        <row r="14">
          <cell r="I14">
            <v>8356.9807999999994</v>
          </cell>
        </row>
        <row r="15">
          <cell r="I15">
            <v>14296.552032</v>
          </cell>
        </row>
        <row r="16">
          <cell r="I16">
            <v>0</v>
          </cell>
        </row>
        <row r="17">
          <cell r="I17">
            <v>5534.7840000000006</v>
          </cell>
        </row>
        <row r="18">
          <cell r="I18">
            <v>25844.827632000004</v>
          </cell>
        </row>
        <row r="21">
          <cell r="I21">
            <v>2515.9779120000003</v>
          </cell>
        </row>
        <row r="22">
          <cell r="I22">
            <v>1586.5142400000002</v>
          </cell>
        </row>
        <row r="23">
          <cell r="I23">
            <v>832.78000000000009</v>
          </cell>
        </row>
        <row r="24">
          <cell r="I24">
            <v>6192.4666666666681</v>
          </cell>
        </row>
        <row r="25">
          <cell r="I25">
            <v>3891.6450000000004</v>
          </cell>
        </row>
        <row r="26">
          <cell r="I26">
            <v>518.88600000000008</v>
          </cell>
        </row>
        <row r="27">
          <cell r="I27">
            <v>11647.36</v>
          </cell>
        </row>
        <row r="40">
          <cell r="I40">
            <v>18000</v>
          </cell>
        </row>
      </sheetData>
      <sheetData sheetId="10"/>
      <sheetData sheetId="11"/>
      <sheetData sheetId="12">
        <row r="7">
          <cell r="H7">
            <v>265793.40999999997</v>
          </cell>
        </row>
        <row r="8">
          <cell r="H8">
            <v>178495.07</v>
          </cell>
        </row>
        <row r="9">
          <cell r="H9">
            <v>84492.800000000003</v>
          </cell>
        </row>
        <row r="10">
          <cell r="H10">
            <v>9583.11</v>
          </cell>
        </row>
        <row r="14">
          <cell r="H14">
            <v>2455</v>
          </cell>
        </row>
        <row r="18">
          <cell r="H18">
            <v>4548.1099999999997</v>
          </cell>
        </row>
        <row r="19">
          <cell r="H19">
            <v>19970.64</v>
          </cell>
        </row>
        <row r="20">
          <cell r="H20">
            <v>693</v>
          </cell>
        </row>
        <row r="21">
          <cell r="H21">
            <v>16339.61</v>
          </cell>
        </row>
        <row r="25">
          <cell r="H25">
            <v>7972.15</v>
          </cell>
        </row>
        <row r="26">
          <cell r="H26">
            <v>51376.503000000012</v>
          </cell>
        </row>
        <row r="27">
          <cell r="H27">
            <v>43500</v>
          </cell>
        </row>
        <row r="29">
          <cell r="H29">
            <v>3025.4533153648199</v>
          </cell>
        </row>
        <row r="31">
          <cell r="H31">
            <v>13754.9141</v>
          </cell>
        </row>
        <row r="32">
          <cell r="H32">
            <v>8361.2720631536486</v>
          </cell>
        </row>
        <row r="33">
          <cell r="H33">
            <v>20267.72</v>
          </cell>
        </row>
        <row r="34">
          <cell r="H34">
            <v>161378.88</v>
          </cell>
        </row>
        <row r="35">
          <cell r="H35">
            <v>10398.899924785186</v>
          </cell>
        </row>
        <row r="36">
          <cell r="H36">
            <v>80071.529420845924</v>
          </cell>
        </row>
        <row r="38">
          <cell r="H38">
            <v>235411.4412</v>
          </cell>
        </row>
      </sheetData>
      <sheetData sheetId="1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76"/>
  <sheetViews>
    <sheetView tabSelected="1" topLeftCell="A93" workbookViewId="0">
      <selection activeCell="E72" sqref="E72:E96"/>
    </sheetView>
  </sheetViews>
  <sheetFormatPr defaultRowHeight="15"/>
  <cols>
    <col min="1" max="1" width="7.5703125" customWidth="1"/>
    <col min="2" max="2" width="53.28515625" customWidth="1"/>
    <col min="3" max="3" width="16.28515625" customWidth="1"/>
    <col min="4" max="4" width="15.5703125" hidden="1" customWidth="1"/>
    <col min="5" max="5" width="14" bestFit="1" customWidth="1"/>
    <col min="6" max="6" width="12.28515625" hidden="1" customWidth="1"/>
    <col min="7" max="7" width="9" hidden="1" customWidth="1"/>
    <col min="8" max="8" width="0" hidden="1" customWidth="1"/>
    <col min="10" max="10" width="10.140625" customWidth="1"/>
    <col min="11" max="11" width="14.5703125" bestFit="1" customWidth="1"/>
  </cols>
  <sheetData>
    <row r="1" spans="1:10" ht="42">
      <c r="A1" s="1" t="s">
        <v>0</v>
      </c>
      <c r="B1" s="1" t="s">
        <v>1</v>
      </c>
      <c r="C1" s="1" t="s">
        <v>2</v>
      </c>
      <c r="D1" s="1" t="s">
        <v>3</v>
      </c>
      <c r="E1" s="1" t="s">
        <v>3</v>
      </c>
      <c r="F1" s="1" t="s">
        <v>231</v>
      </c>
      <c r="G1" s="1" t="s">
        <v>233</v>
      </c>
      <c r="H1" s="1" t="s">
        <v>234</v>
      </c>
      <c r="I1" s="1" t="s">
        <v>235</v>
      </c>
      <c r="J1" s="1" t="s">
        <v>236</v>
      </c>
    </row>
    <row r="2" spans="1:10">
      <c r="A2" s="5"/>
      <c r="B2" s="6" t="s">
        <v>232</v>
      </c>
      <c r="C2" s="6">
        <f>'[1]Исх. дан.'!D8</f>
        <v>5043.09</v>
      </c>
      <c r="D2" s="7"/>
      <c r="E2" s="7"/>
      <c r="F2" s="7"/>
      <c r="G2" s="2"/>
      <c r="H2" s="36"/>
      <c r="I2" s="55"/>
      <c r="J2" s="36"/>
    </row>
    <row r="3" spans="1:10" ht="15" customHeight="1">
      <c r="A3" s="52" t="s">
        <v>4</v>
      </c>
      <c r="B3" s="52"/>
      <c r="C3" s="52"/>
      <c r="D3" s="52"/>
      <c r="E3" s="52"/>
      <c r="F3" s="52"/>
      <c r="G3" s="52"/>
      <c r="H3" s="36"/>
      <c r="I3" s="55"/>
      <c r="J3" s="36"/>
    </row>
    <row r="4" spans="1:10">
      <c r="A4" s="5" t="s">
        <v>5</v>
      </c>
      <c r="B4" s="6" t="s">
        <v>6</v>
      </c>
      <c r="C4" s="6"/>
      <c r="D4" s="8">
        <f>'[1]ВСЕ раб'!H7</f>
        <v>265793.40999999997</v>
      </c>
      <c r="E4" s="8">
        <f>J4*12*C$2</f>
        <v>381862.77480000001</v>
      </c>
      <c r="F4" s="7">
        <f>ROUND(D4/C2/12,2)</f>
        <v>4.3899999999999997</v>
      </c>
      <c r="G4" s="3">
        <f>F4*1.0913</f>
        <v>4.7908069999999991</v>
      </c>
      <c r="H4" s="3">
        <f>G4*1.1279</f>
        <v>5.4035512152999985</v>
      </c>
      <c r="I4" s="55">
        <f>ROUND(H4*1.0698,2)</f>
        <v>5.78</v>
      </c>
      <c r="J4" s="3">
        <f>ROUND(I4*1.0911,2)</f>
        <v>6.31</v>
      </c>
    </row>
    <row r="5" spans="1:10" ht="24">
      <c r="A5" s="5" t="s">
        <v>7</v>
      </c>
      <c r="B5" s="6" t="s">
        <v>8</v>
      </c>
      <c r="C5" s="9" t="s">
        <v>9</v>
      </c>
      <c r="D5" s="7"/>
      <c r="E5" s="7"/>
      <c r="F5" s="7"/>
      <c r="G5" s="3"/>
      <c r="H5" s="3"/>
      <c r="I5" s="55"/>
      <c r="J5" s="36"/>
    </row>
    <row r="6" spans="1:10" ht="24">
      <c r="A6" s="5" t="s">
        <v>10</v>
      </c>
      <c r="B6" s="6" t="s">
        <v>11</v>
      </c>
      <c r="C6" s="9" t="s">
        <v>12</v>
      </c>
      <c r="D6" s="7"/>
      <c r="E6" s="7"/>
      <c r="F6" s="7"/>
      <c r="G6" s="3"/>
      <c r="H6" s="3"/>
      <c r="I6" s="55"/>
      <c r="J6" s="36"/>
    </row>
    <row r="7" spans="1:10" ht="36">
      <c r="A7" s="10" t="s">
        <v>13</v>
      </c>
      <c r="B7" s="6" t="s">
        <v>14</v>
      </c>
      <c r="C7" s="9" t="s">
        <v>15</v>
      </c>
      <c r="D7" s="7"/>
      <c r="E7" s="7"/>
      <c r="F7" s="7"/>
      <c r="G7" s="3"/>
      <c r="H7" s="3"/>
      <c r="I7" s="55"/>
      <c r="J7" s="36"/>
    </row>
    <row r="8" spans="1:10">
      <c r="A8" s="5" t="s">
        <v>16</v>
      </c>
      <c r="B8" s="6" t="s">
        <v>17</v>
      </c>
      <c r="C8" s="9" t="s">
        <v>15</v>
      </c>
      <c r="D8" s="7"/>
      <c r="E8" s="7"/>
      <c r="F8" s="7"/>
      <c r="G8" s="3"/>
      <c r="H8" s="3"/>
      <c r="I8" s="55"/>
      <c r="J8" s="36"/>
    </row>
    <row r="9" spans="1:10">
      <c r="A9" s="5" t="s">
        <v>18</v>
      </c>
      <c r="B9" s="6" t="s">
        <v>19</v>
      </c>
      <c r="C9" s="9" t="s">
        <v>20</v>
      </c>
      <c r="D9" s="7"/>
      <c r="E9" s="7"/>
      <c r="F9" s="7"/>
      <c r="G9" s="3"/>
      <c r="H9" s="3"/>
      <c r="I9" s="55"/>
      <c r="J9" s="36"/>
    </row>
    <row r="10" spans="1:10">
      <c r="A10" s="5" t="s">
        <v>21</v>
      </c>
      <c r="B10" s="6" t="s">
        <v>22</v>
      </c>
      <c r="C10" s="9" t="s">
        <v>15</v>
      </c>
      <c r="D10" s="7"/>
      <c r="E10" s="7"/>
      <c r="F10" s="7"/>
      <c r="G10" s="3"/>
      <c r="H10" s="3"/>
      <c r="I10" s="55"/>
      <c r="J10" s="36"/>
    </row>
    <row r="11" spans="1:10">
      <c r="A11" s="5" t="s">
        <v>23</v>
      </c>
      <c r="B11" s="6" t="s">
        <v>24</v>
      </c>
      <c r="C11" s="9" t="s">
        <v>25</v>
      </c>
      <c r="D11" s="7"/>
      <c r="E11" s="7"/>
      <c r="F11" s="7"/>
      <c r="G11" s="3"/>
      <c r="H11" s="3"/>
      <c r="I11" s="55"/>
      <c r="J11" s="36"/>
    </row>
    <row r="12" spans="1:10" ht="24.75">
      <c r="A12" s="11" t="s">
        <v>26</v>
      </c>
      <c r="B12" s="12" t="s">
        <v>27</v>
      </c>
      <c r="C12" s="11" t="s">
        <v>12</v>
      </c>
      <c r="D12" s="13"/>
      <c r="E12" s="13"/>
      <c r="F12" s="13"/>
      <c r="G12" s="3"/>
      <c r="H12" s="3"/>
      <c r="I12" s="55"/>
      <c r="J12" s="36"/>
    </row>
    <row r="13" spans="1:10" ht="15" customHeight="1">
      <c r="A13" s="52" t="s">
        <v>28</v>
      </c>
      <c r="B13" s="52"/>
      <c r="C13" s="52"/>
      <c r="D13" s="52"/>
      <c r="E13" s="52"/>
      <c r="F13" s="52"/>
      <c r="G13" s="52"/>
      <c r="H13" s="3"/>
      <c r="I13" s="55"/>
      <c r="J13" s="36"/>
    </row>
    <row r="14" spans="1:10">
      <c r="A14" s="11" t="s">
        <v>29</v>
      </c>
      <c r="B14" s="12" t="s">
        <v>30</v>
      </c>
      <c r="C14" s="11"/>
      <c r="D14" s="8">
        <f>'[1]ВСЕ раб'!H9</f>
        <v>84492.800000000003</v>
      </c>
      <c r="E14" s="8">
        <f>J14*12*C$2</f>
        <v>121639.3308</v>
      </c>
      <c r="F14" s="11">
        <f>ROUND(D14/C2/12,2)</f>
        <v>1.4</v>
      </c>
      <c r="G14" s="3">
        <f t="shared" ref="G14:G42" si="0">F14*1.0913</f>
        <v>1.5278199999999997</v>
      </c>
      <c r="H14" s="3">
        <f>G14*1.1279</f>
        <v>1.7232281779999996</v>
      </c>
      <c r="I14" s="55">
        <f>ROUND(H14*1.0698,2)</f>
        <v>1.84</v>
      </c>
      <c r="J14" s="3">
        <f>ROUND(I14*1.0911,2)</f>
        <v>2.0099999999999998</v>
      </c>
    </row>
    <row r="15" spans="1:10">
      <c r="A15" s="11" t="s">
        <v>31</v>
      </c>
      <c r="B15" s="12" t="s">
        <v>32</v>
      </c>
      <c r="C15" s="11" t="s">
        <v>9</v>
      </c>
      <c r="D15" s="13"/>
      <c r="E15" s="13"/>
      <c r="F15" s="13"/>
      <c r="G15" s="3"/>
      <c r="H15" s="3"/>
      <c r="I15" s="55"/>
      <c r="J15" s="36"/>
    </row>
    <row r="16" spans="1:10">
      <c r="A16" s="11" t="s">
        <v>33</v>
      </c>
      <c r="B16" s="12" t="s">
        <v>34</v>
      </c>
      <c r="C16" s="11" t="s">
        <v>9</v>
      </c>
      <c r="D16" s="13"/>
      <c r="E16" s="13"/>
      <c r="F16" s="13"/>
      <c r="G16" s="3"/>
      <c r="H16" s="3"/>
      <c r="I16" s="55"/>
      <c r="J16" s="36"/>
    </row>
    <row r="17" spans="1:10">
      <c r="A17" s="11" t="s">
        <v>35</v>
      </c>
      <c r="B17" s="12" t="s">
        <v>36</v>
      </c>
      <c r="C17" s="11" t="s">
        <v>9</v>
      </c>
      <c r="D17" s="13"/>
      <c r="E17" s="13"/>
      <c r="F17" s="13"/>
      <c r="G17" s="3"/>
      <c r="H17" s="3"/>
      <c r="I17" s="55"/>
      <c r="J17" s="36"/>
    </row>
    <row r="18" spans="1:10">
      <c r="A18" s="11" t="s">
        <v>37</v>
      </c>
      <c r="B18" s="12" t="s">
        <v>38</v>
      </c>
      <c r="C18" s="11" t="s">
        <v>25</v>
      </c>
      <c r="D18" s="13"/>
      <c r="E18" s="13"/>
      <c r="F18" s="13"/>
      <c r="G18" s="3"/>
      <c r="H18" s="3"/>
      <c r="I18" s="55"/>
      <c r="J18" s="36"/>
    </row>
    <row r="19" spans="1:10">
      <c r="A19" s="11" t="s">
        <v>39</v>
      </c>
      <c r="B19" s="12" t="s">
        <v>40</v>
      </c>
      <c r="C19" s="11" t="s">
        <v>41</v>
      </c>
      <c r="D19" s="13"/>
      <c r="E19" s="13"/>
      <c r="F19" s="13"/>
      <c r="G19" s="3"/>
      <c r="H19" s="3"/>
      <c r="I19" s="55"/>
      <c r="J19" s="36"/>
    </row>
    <row r="20" spans="1:10" ht="24">
      <c r="A20" s="11" t="s">
        <v>42</v>
      </c>
      <c r="B20" s="12" t="s">
        <v>43</v>
      </c>
      <c r="C20" s="9" t="s">
        <v>44</v>
      </c>
      <c r="D20" s="13"/>
      <c r="E20" s="13"/>
      <c r="F20" s="13"/>
      <c r="G20" s="3"/>
      <c r="H20" s="3"/>
      <c r="I20" s="55"/>
      <c r="J20" s="36"/>
    </row>
    <row r="21" spans="1:10">
      <c r="A21" s="14" t="s">
        <v>33</v>
      </c>
      <c r="B21" s="15" t="s">
        <v>45</v>
      </c>
      <c r="C21" s="16" t="s">
        <v>9</v>
      </c>
      <c r="D21" s="17">
        <f>'[1]ВСЕ раб'!H21</f>
        <v>16339.61</v>
      </c>
      <c r="E21" s="8">
        <f>J21*12*C$2</f>
        <v>23601.661199999999</v>
      </c>
      <c r="F21" s="17">
        <f>D21/12/C2</f>
        <v>0.26999997356118305</v>
      </c>
      <c r="G21" s="3">
        <f t="shared" si="0"/>
        <v>0.29465097114731903</v>
      </c>
      <c r="H21" s="3">
        <f>G21*1.1279</f>
        <v>0.33233683035706113</v>
      </c>
      <c r="I21" s="55">
        <f>ROUND(H21*1.0698,2)</f>
        <v>0.36</v>
      </c>
      <c r="J21" s="3">
        <f>ROUND(I21*1.0911,2)</f>
        <v>0.39</v>
      </c>
    </row>
    <row r="22" spans="1:10" ht="15" customHeight="1">
      <c r="A22" s="52" t="s">
        <v>46</v>
      </c>
      <c r="B22" s="52"/>
      <c r="C22" s="52"/>
      <c r="D22" s="52"/>
      <c r="E22" s="52"/>
      <c r="F22" s="52"/>
      <c r="G22" s="52"/>
      <c r="H22" s="3"/>
      <c r="I22" s="55"/>
      <c r="J22" s="36"/>
    </row>
    <row r="23" spans="1:10">
      <c r="A23" s="5" t="s">
        <v>47</v>
      </c>
      <c r="B23" s="6" t="s">
        <v>48</v>
      </c>
      <c r="C23" s="6"/>
      <c r="D23" s="7">
        <f>'[1]ВСЕ раб'!H8</f>
        <v>178495.07</v>
      </c>
      <c r="E23" s="8">
        <f>J23*12*C$2</f>
        <v>255987.24840000004</v>
      </c>
      <c r="F23" s="7">
        <f>ROUND(D23/C2/12,2)</f>
        <v>2.95</v>
      </c>
      <c r="G23" s="3">
        <f t="shared" si="0"/>
        <v>3.2193350000000001</v>
      </c>
      <c r="H23" s="3">
        <f>G23*1.1279</f>
        <v>3.6310879464999997</v>
      </c>
      <c r="I23" s="55">
        <f>ROUND(H23*1.0698,2)</f>
        <v>3.88</v>
      </c>
      <c r="J23" s="3">
        <f>ROUND(I23*1.0911,2)</f>
        <v>4.2300000000000004</v>
      </c>
    </row>
    <row r="24" spans="1:10">
      <c r="A24" s="5" t="s">
        <v>49</v>
      </c>
      <c r="B24" s="6" t="s">
        <v>50</v>
      </c>
      <c r="C24" s="6"/>
      <c r="D24" s="7"/>
      <c r="E24" s="7"/>
      <c r="F24" s="7"/>
      <c r="G24" s="3"/>
      <c r="H24" s="3"/>
      <c r="I24" s="55"/>
      <c r="J24" s="36"/>
    </row>
    <row r="25" spans="1:10" ht="24">
      <c r="A25" s="18" t="s">
        <v>51</v>
      </c>
      <c r="B25" s="6" t="s">
        <v>52</v>
      </c>
      <c r="C25" s="9" t="s">
        <v>53</v>
      </c>
      <c r="D25" s="7"/>
      <c r="E25" s="7"/>
      <c r="F25" s="7"/>
      <c r="G25" s="3"/>
      <c r="H25" s="3"/>
      <c r="I25" s="55"/>
      <c r="J25" s="36"/>
    </row>
    <row r="26" spans="1:10" ht="24">
      <c r="A26" s="19" t="s">
        <v>54</v>
      </c>
      <c r="B26" s="6" t="s">
        <v>55</v>
      </c>
      <c r="C26" s="9" t="s">
        <v>56</v>
      </c>
      <c r="D26" s="7"/>
      <c r="E26" s="7"/>
      <c r="F26" s="7"/>
      <c r="G26" s="3"/>
      <c r="H26" s="3"/>
      <c r="I26" s="55"/>
      <c r="J26" s="36"/>
    </row>
    <row r="27" spans="1:10" ht="24">
      <c r="A27" s="5" t="s">
        <v>57</v>
      </c>
      <c r="B27" s="6" t="s">
        <v>58</v>
      </c>
      <c r="C27" s="9" t="s">
        <v>59</v>
      </c>
      <c r="D27" s="7"/>
      <c r="E27" s="7"/>
      <c r="F27" s="7"/>
      <c r="G27" s="3"/>
      <c r="H27" s="3"/>
      <c r="I27" s="55"/>
      <c r="J27" s="36"/>
    </row>
    <row r="28" spans="1:10" ht="24">
      <c r="A28" s="5" t="s">
        <v>60</v>
      </c>
      <c r="B28" s="6" t="s">
        <v>61</v>
      </c>
      <c r="C28" s="9" t="s">
        <v>62</v>
      </c>
      <c r="D28" s="7"/>
      <c r="E28" s="7"/>
      <c r="F28" s="7"/>
      <c r="G28" s="3"/>
      <c r="H28" s="3"/>
      <c r="I28" s="55"/>
      <c r="J28" s="36"/>
    </row>
    <row r="29" spans="1:10" ht="24">
      <c r="A29" s="5" t="s">
        <v>63</v>
      </c>
      <c r="B29" s="6" t="s">
        <v>64</v>
      </c>
      <c r="C29" s="9" t="s">
        <v>65</v>
      </c>
      <c r="D29" s="7"/>
      <c r="E29" s="7"/>
      <c r="F29" s="7"/>
      <c r="G29" s="3"/>
      <c r="H29" s="3"/>
      <c r="I29" s="55"/>
      <c r="J29" s="36"/>
    </row>
    <row r="30" spans="1:10">
      <c r="A30" s="5" t="s">
        <v>66</v>
      </c>
      <c r="B30" s="6" t="s">
        <v>67</v>
      </c>
      <c r="C30" s="9" t="s">
        <v>68</v>
      </c>
      <c r="D30" s="7"/>
      <c r="E30" s="7"/>
      <c r="F30" s="7"/>
      <c r="G30" s="3"/>
      <c r="H30" s="3"/>
      <c r="I30" s="55"/>
      <c r="J30" s="36"/>
    </row>
    <row r="31" spans="1:10">
      <c r="A31" s="5" t="s">
        <v>69</v>
      </c>
      <c r="B31" s="6" t="s">
        <v>70</v>
      </c>
      <c r="C31" s="9"/>
      <c r="D31" s="7"/>
      <c r="E31" s="7"/>
      <c r="F31" s="7"/>
      <c r="G31" s="3"/>
      <c r="H31" s="3"/>
      <c r="I31" s="55"/>
      <c r="J31" s="36"/>
    </row>
    <row r="32" spans="1:10">
      <c r="A32" s="5" t="s">
        <v>71</v>
      </c>
      <c r="B32" s="6" t="s">
        <v>72</v>
      </c>
      <c r="C32" s="9" t="s">
        <v>73</v>
      </c>
      <c r="D32" s="7"/>
      <c r="E32" s="7"/>
      <c r="F32" s="7"/>
      <c r="G32" s="3"/>
      <c r="H32" s="3"/>
      <c r="I32" s="55"/>
      <c r="J32" s="36"/>
    </row>
    <row r="33" spans="1:10" ht="24">
      <c r="A33" s="5" t="s">
        <v>74</v>
      </c>
      <c r="B33" s="6" t="s">
        <v>75</v>
      </c>
      <c r="C33" s="9" t="s">
        <v>76</v>
      </c>
      <c r="D33" s="7"/>
      <c r="E33" s="7"/>
      <c r="F33" s="7"/>
      <c r="G33" s="3"/>
      <c r="H33" s="3"/>
      <c r="I33" s="55"/>
      <c r="J33" s="36"/>
    </row>
    <row r="34" spans="1:10" ht="24">
      <c r="A34" s="5" t="s">
        <v>77</v>
      </c>
      <c r="B34" s="6" t="s">
        <v>78</v>
      </c>
      <c r="C34" s="9" t="s">
        <v>79</v>
      </c>
      <c r="D34" s="7"/>
      <c r="E34" s="7"/>
      <c r="F34" s="7"/>
      <c r="G34" s="3"/>
      <c r="H34" s="3"/>
      <c r="I34" s="55"/>
      <c r="J34" s="36"/>
    </row>
    <row r="35" spans="1:10">
      <c r="A35" s="5" t="s">
        <v>80</v>
      </c>
      <c r="B35" s="6" t="s">
        <v>67</v>
      </c>
      <c r="C35" s="9" t="s">
        <v>68</v>
      </c>
      <c r="D35" s="7"/>
      <c r="E35" s="7"/>
      <c r="F35" s="7"/>
      <c r="G35" s="3"/>
      <c r="H35" s="3"/>
      <c r="I35" s="55"/>
      <c r="J35" s="36"/>
    </row>
    <row r="36" spans="1:10">
      <c r="A36" s="5" t="s">
        <v>81</v>
      </c>
      <c r="B36" s="6" t="s">
        <v>82</v>
      </c>
      <c r="C36" s="9" t="s">
        <v>73</v>
      </c>
      <c r="D36" s="7"/>
      <c r="E36" s="7"/>
      <c r="F36" s="7"/>
      <c r="G36" s="3"/>
      <c r="H36" s="3"/>
      <c r="I36" s="55"/>
      <c r="J36" s="36"/>
    </row>
    <row r="37" spans="1:10">
      <c r="A37" s="18" t="s">
        <v>83</v>
      </c>
      <c r="B37" s="6" t="s">
        <v>84</v>
      </c>
      <c r="C37" s="9" t="s">
        <v>73</v>
      </c>
      <c r="D37" s="7"/>
      <c r="E37" s="7"/>
      <c r="F37" s="7"/>
      <c r="G37" s="3"/>
      <c r="H37" s="3"/>
      <c r="I37" s="55"/>
      <c r="J37" s="36"/>
    </row>
    <row r="38" spans="1:10" ht="24">
      <c r="A38" s="18" t="s">
        <v>85</v>
      </c>
      <c r="B38" s="6" t="s">
        <v>86</v>
      </c>
      <c r="C38" s="9" t="s">
        <v>44</v>
      </c>
      <c r="D38" s="7"/>
      <c r="E38" s="7"/>
      <c r="F38" s="7"/>
      <c r="G38" s="3"/>
      <c r="H38" s="3"/>
      <c r="I38" s="55"/>
      <c r="J38" s="36"/>
    </row>
    <row r="39" spans="1:10" ht="24">
      <c r="A39" s="5" t="s">
        <v>87</v>
      </c>
      <c r="B39" s="6" t="s">
        <v>88</v>
      </c>
      <c r="C39" s="9" t="s">
        <v>89</v>
      </c>
      <c r="D39" s="7"/>
      <c r="E39" s="7"/>
      <c r="F39" s="7"/>
      <c r="G39" s="3"/>
      <c r="H39" s="3"/>
      <c r="I39" s="55"/>
      <c r="J39" s="36"/>
    </row>
    <row r="40" spans="1:10">
      <c r="A40" s="5" t="s">
        <v>90</v>
      </c>
      <c r="B40" s="6" t="s">
        <v>91</v>
      </c>
      <c r="C40" s="9" t="s">
        <v>92</v>
      </c>
      <c r="D40" s="8">
        <f>'[1]ВСЕ раб'!H10</f>
        <v>9583.11</v>
      </c>
      <c r="E40" s="8">
        <f>J40*12*C$2</f>
        <v>13918.928400000001</v>
      </c>
      <c r="F40" s="7">
        <f>ROUND(D40/C2/12,2)</f>
        <v>0.16</v>
      </c>
      <c r="G40" s="3">
        <f t="shared" si="0"/>
        <v>0.17460799999999999</v>
      </c>
      <c r="H40" s="3">
        <f>G40*1.1279</f>
        <v>0.19694036319999997</v>
      </c>
      <c r="I40" s="55">
        <f>ROUND(H40*1.0698,2)</f>
        <v>0.21</v>
      </c>
      <c r="J40" s="3">
        <f>ROUND(I40*1.0911,2)</f>
        <v>0.23</v>
      </c>
    </row>
    <row r="41" spans="1:10" ht="15" customHeight="1">
      <c r="A41" s="52" t="s">
        <v>93</v>
      </c>
      <c r="B41" s="52"/>
      <c r="C41" s="52"/>
      <c r="D41" s="52"/>
      <c r="E41" s="52"/>
      <c r="F41" s="52"/>
      <c r="G41" s="52"/>
      <c r="H41" s="3"/>
      <c r="I41" s="55"/>
      <c r="J41" s="36"/>
    </row>
    <row r="42" spans="1:10" ht="24">
      <c r="A42" s="20" t="s">
        <v>94</v>
      </c>
      <c r="B42" s="43" t="s">
        <v>95</v>
      </c>
      <c r="C42" s="20"/>
      <c r="D42" s="25">
        <f>'[1]ВСЕ раб'!H26</f>
        <v>51376.503000000012</v>
      </c>
      <c r="E42" s="8">
        <f>J42*12*C$2</f>
        <v>73830.837599999999</v>
      </c>
      <c r="F42" s="26">
        <f>ROUND(D42/C2/12,2)</f>
        <v>0.85</v>
      </c>
      <c r="G42" s="44">
        <f t="shared" si="0"/>
        <v>0.9276049999999999</v>
      </c>
      <c r="H42" s="3">
        <f>G42*1.1279</f>
        <v>1.0462456794999997</v>
      </c>
      <c r="I42" s="55">
        <f>ROUND(H42*1.0698,2)</f>
        <v>1.1200000000000001</v>
      </c>
      <c r="J42" s="3">
        <f>ROUND(I42*1.0911,2)</f>
        <v>1.22</v>
      </c>
    </row>
    <row r="43" spans="1:10">
      <c r="A43" s="20" t="s">
        <v>96</v>
      </c>
      <c r="B43" s="41" t="s">
        <v>97</v>
      </c>
      <c r="C43" s="41"/>
      <c r="D43" s="41"/>
      <c r="E43" s="41"/>
      <c r="F43" s="41"/>
      <c r="G43" s="3"/>
      <c r="H43" s="3"/>
      <c r="I43" s="55"/>
      <c r="J43" s="36"/>
    </row>
    <row r="44" spans="1:10">
      <c r="A44" s="22" t="s">
        <v>98</v>
      </c>
      <c r="B44" s="23" t="s">
        <v>99</v>
      </c>
      <c r="C44" s="22" t="s">
        <v>100</v>
      </c>
      <c r="D44" s="22"/>
      <c r="E44" s="22"/>
      <c r="F44" s="6"/>
      <c r="G44" s="3"/>
      <c r="H44" s="3"/>
      <c r="I44" s="55"/>
      <c r="J44" s="36"/>
    </row>
    <row r="45" spans="1:10">
      <c r="A45" s="22" t="s">
        <v>101</v>
      </c>
      <c r="B45" s="23" t="s">
        <v>102</v>
      </c>
      <c r="C45" s="22" t="s">
        <v>20</v>
      </c>
      <c r="D45" s="22"/>
      <c r="E45" s="22"/>
      <c r="F45" s="6"/>
      <c r="G45" s="3"/>
      <c r="H45" s="3"/>
      <c r="I45" s="55"/>
      <c r="J45" s="36"/>
    </row>
    <row r="46" spans="1:10">
      <c r="A46" s="20" t="s">
        <v>103</v>
      </c>
      <c r="B46" s="41" t="s">
        <v>104</v>
      </c>
      <c r="C46" s="41"/>
      <c r="D46" s="41"/>
      <c r="E46" s="41"/>
      <c r="F46" s="41"/>
      <c r="G46" s="3"/>
      <c r="H46" s="3"/>
      <c r="I46" s="55"/>
      <c r="J46" s="36"/>
    </row>
    <row r="47" spans="1:10">
      <c r="A47" s="22" t="s">
        <v>105</v>
      </c>
      <c r="B47" s="23" t="s">
        <v>106</v>
      </c>
      <c r="C47" s="22" t="s">
        <v>15</v>
      </c>
      <c r="D47" s="22"/>
      <c r="E47" s="22"/>
      <c r="F47" s="6"/>
      <c r="G47" s="3"/>
      <c r="H47" s="3"/>
      <c r="I47" s="55"/>
      <c r="J47" s="36"/>
    </row>
    <row r="48" spans="1:10" ht="24">
      <c r="A48" s="22" t="s">
        <v>107</v>
      </c>
      <c r="B48" s="23" t="s">
        <v>108</v>
      </c>
      <c r="C48" s="22" t="s">
        <v>44</v>
      </c>
      <c r="D48" s="22"/>
      <c r="E48" s="22"/>
      <c r="F48" s="6"/>
      <c r="G48" s="3"/>
      <c r="H48" s="3"/>
      <c r="I48" s="55"/>
      <c r="J48" s="36"/>
    </row>
    <row r="49" spans="1:10" ht="24">
      <c r="A49" s="22" t="s">
        <v>109</v>
      </c>
      <c r="B49" s="23" t="s">
        <v>110</v>
      </c>
      <c r="C49" s="22" t="s">
        <v>44</v>
      </c>
      <c r="D49" s="22"/>
      <c r="E49" s="22"/>
      <c r="F49" s="6"/>
      <c r="G49" s="3"/>
      <c r="H49" s="3"/>
      <c r="I49" s="55"/>
      <c r="J49" s="36"/>
    </row>
    <row r="50" spans="1:10" ht="24">
      <c r="A50" s="22" t="s">
        <v>111</v>
      </c>
      <c r="B50" s="23" t="s">
        <v>112</v>
      </c>
      <c r="C50" s="22" t="s">
        <v>44</v>
      </c>
      <c r="D50" s="22"/>
      <c r="E50" s="22"/>
      <c r="F50" s="6"/>
      <c r="G50" s="3"/>
      <c r="H50" s="3"/>
      <c r="I50" s="55"/>
      <c r="J50" s="36"/>
    </row>
    <row r="51" spans="1:10" ht="24">
      <c r="A51" s="22" t="s">
        <v>113</v>
      </c>
      <c r="B51" s="23" t="s">
        <v>114</v>
      </c>
      <c r="C51" s="22" t="s">
        <v>44</v>
      </c>
      <c r="D51" s="22"/>
      <c r="E51" s="22"/>
      <c r="F51" s="6"/>
      <c r="G51" s="3"/>
      <c r="H51" s="3"/>
      <c r="I51" s="55"/>
      <c r="J51" s="36"/>
    </row>
    <row r="52" spans="1:10">
      <c r="A52" s="20" t="s">
        <v>115</v>
      </c>
      <c r="B52" s="41" t="s">
        <v>116</v>
      </c>
      <c r="C52" s="41"/>
      <c r="D52" s="41"/>
      <c r="E52" s="41"/>
      <c r="F52" s="41"/>
      <c r="G52" s="3"/>
      <c r="H52" s="3"/>
      <c r="I52" s="55"/>
      <c r="J52" s="36"/>
    </row>
    <row r="53" spans="1:10">
      <c r="A53" s="22" t="s">
        <v>117</v>
      </c>
      <c r="B53" s="23" t="s">
        <v>118</v>
      </c>
      <c r="C53" s="22" t="s">
        <v>119</v>
      </c>
      <c r="D53" s="22"/>
      <c r="E53" s="22"/>
      <c r="F53" s="6"/>
      <c r="G53" s="3"/>
      <c r="H53" s="3"/>
      <c r="I53" s="55"/>
      <c r="J53" s="36"/>
    </row>
    <row r="54" spans="1:10">
      <c r="A54" s="22" t="s">
        <v>120</v>
      </c>
      <c r="B54" s="23" t="s">
        <v>121</v>
      </c>
      <c r="C54" s="22" t="s">
        <v>119</v>
      </c>
      <c r="D54" s="22"/>
      <c r="E54" s="22"/>
      <c r="F54" s="6"/>
      <c r="G54" s="3"/>
      <c r="H54" s="3"/>
      <c r="I54" s="55"/>
      <c r="J54" s="36"/>
    </row>
    <row r="55" spans="1:10" ht="24">
      <c r="A55" s="22" t="s">
        <v>122</v>
      </c>
      <c r="B55" s="23" t="s">
        <v>123</v>
      </c>
      <c r="C55" s="22" t="s">
        <v>44</v>
      </c>
      <c r="D55" s="22"/>
      <c r="E55" s="22"/>
      <c r="F55" s="6"/>
      <c r="G55" s="3"/>
      <c r="H55" s="3"/>
      <c r="I55" s="55"/>
      <c r="J55" s="36"/>
    </row>
    <row r="56" spans="1:10" ht="24">
      <c r="A56" s="22" t="s">
        <v>124</v>
      </c>
      <c r="B56" s="23" t="s">
        <v>125</v>
      </c>
      <c r="C56" s="22" t="s">
        <v>44</v>
      </c>
      <c r="D56" s="22"/>
      <c r="E56" s="22"/>
      <c r="F56" s="6"/>
      <c r="G56" s="3"/>
      <c r="H56" s="3"/>
      <c r="I56" s="55"/>
      <c r="J56" s="36"/>
    </row>
    <row r="57" spans="1:10" ht="24">
      <c r="A57" s="22" t="s">
        <v>126</v>
      </c>
      <c r="B57" s="23" t="s">
        <v>127</v>
      </c>
      <c r="C57" s="22" t="s">
        <v>44</v>
      </c>
      <c r="D57" s="22"/>
      <c r="E57" s="22"/>
      <c r="F57" s="6"/>
      <c r="G57" s="3"/>
      <c r="H57" s="3"/>
      <c r="I57" s="55"/>
      <c r="J57" s="36"/>
    </row>
    <row r="58" spans="1:10" ht="24">
      <c r="A58" s="22" t="s">
        <v>128</v>
      </c>
      <c r="B58" s="23" t="s">
        <v>129</v>
      </c>
      <c r="C58" s="22" t="s">
        <v>44</v>
      </c>
      <c r="D58" s="22"/>
      <c r="E58" s="22"/>
      <c r="F58" s="6"/>
      <c r="G58" s="3"/>
      <c r="H58" s="3"/>
      <c r="I58" s="55"/>
      <c r="J58" s="36"/>
    </row>
    <row r="59" spans="1:10">
      <c r="A59" s="22" t="s">
        <v>130</v>
      </c>
      <c r="B59" s="23" t="s">
        <v>131</v>
      </c>
      <c r="C59" s="22" t="s">
        <v>15</v>
      </c>
      <c r="D59" s="22"/>
      <c r="E59" s="22"/>
      <c r="F59" s="6"/>
      <c r="G59" s="3"/>
      <c r="H59" s="3"/>
      <c r="I59" s="55"/>
      <c r="J59" s="36"/>
    </row>
    <row r="60" spans="1:10">
      <c r="A60" s="22" t="s">
        <v>132</v>
      </c>
      <c r="B60" s="23" t="s">
        <v>133</v>
      </c>
      <c r="C60" s="22" t="s">
        <v>119</v>
      </c>
      <c r="D60" s="22"/>
      <c r="E60" s="22"/>
      <c r="F60" s="6"/>
      <c r="G60" s="3"/>
      <c r="H60" s="3"/>
      <c r="I60" s="55"/>
      <c r="J60" s="36"/>
    </row>
    <row r="61" spans="1:10">
      <c r="A61" s="22" t="s">
        <v>134</v>
      </c>
      <c r="B61" s="23" t="s">
        <v>135</v>
      </c>
      <c r="C61" s="22" t="s">
        <v>15</v>
      </c>
      <c r="D61" s="22"/>
      <c r="E61" s="22"/>
      <c r="F61" s="6"/>
      <c r="G61" s="3"/>
      <c r="H61" s="3"/>
      <c r="I61" s="55"/>
      <c r="J61" s="36"/>
    </row>
    <row r="62" spans="1:10">
      <c r="A62" s="20" t="s">
        <v>136</v>
      </c>
      <c r="B62" s="41" t="s">
        <v>137</v>
      </c>
      <c r="C62" s="41"/>
      <c r="D62" s="41"/>
      <c r="E62" s="41"/>
      <c r="F62" s="41"/>
      <c r="G62" s="3"/>
      <c r="H62" s="3"/>
      <c r="I62" s="55"/>
      <c r="J62" s="36"/>
    </row>
    <row r="63" spans="1:10" ht="24">
      <c r="A63" s="22" t="s">
        <v>138</v>
      </c>
      <c r="B63" s="23" t="s">
        <v>139</v>
      </c>
      <c r="C63" s="22" t="s">
        <v>44</v>
      </c>
      <c r="D63" s="22"/>
      <c r="E63" s="22"/>
      <c r="F63" s="22"/>
      <c r="G63" s="3"/>
      <c r="H63" s="3"/>
      <c r="I63" s="55"/>
      <c r="J63" s="36"/>
    </row>
    <row r="64" spans="1:10">
      <c r="A64" s="22" t="s">
        <v>140</v>
      </c>
      <c r="B64" s="23" t="s">
        <v>141</v>
      </c>
      <c r="C64" s="22" t="s">
        <v>119</v>
      </c>
      <c r="D64" s="22"/>
      <c r="E64" s="22"/>
      <c r="F64" s="22"/>
      <c r="G64" s="3"/>
      <c r="H64" s="3"/>
      <c r="I64" s="55"/>
      <c r="J64" s="36"/>
    </row>
    <row r="65" spans="1:11" ht="24">
      <c r="A65" s="22" t="s">
        <v>142</v>
      </c>
      <c r="B65" s="23" t="s">
        <v>143</v>
      </c>
      <c r="C65" s="22" t="s">
        <v>44</v>
      </c>
      <c r="D65" s="22"/>
      <c r="E65" s="22"/>
      <c r="F65" s="22"/>
      <c r="G65" s="3"/>
      <c r="H65" s="3"/>
      <c r="I65" s="55"/>
      <c r="J65" s="36"/>
    </row>
    <row r="66" spans="1:11">
      <c r="A66" s="22" t="s">
        <v>144</v>
      </c>
      <c r="B66" s="23" t="s">
        <v>145</v>
      </c>
      <c r="C66" s="22" t="s">
        <v>119</v>
      </c>
      <c r="D66" s="22"/>
      <c r="E66" s="22"/>
      <c r="F66" s="22"/>
      <c r="G66" s="3"/>
      <c r="H66" s="3"/>
      <c r="I66" s="55"/>
      <c r="J66" s="36"/>
    </row>
    <row r="67" spans="1:11">
      <c r="A67" s="22" t="s">
        <v>146</v>
      </c>
      <c r="B67" s="23" t="s">
        <v>147</v>
      </c>
      <c r="C67" s="22" t="s">
        <v>92</v>
      </c>
      <c r="D67" s="22"/>
      <c r="E67" s="22"/>
      <c r="F67" s="22"/>
      <c r="G67" s="3"/>
      <c r="H67" s="3"/>
      <c r="I67" s="55"/>
      <c r="J67" s="36"/>
    </row>
    <row r="68" spans="1:11" ht="24">
      <c r="A68" s="22" t="s">
        <v>148</v>
      </c>
      <c r="B68" s="23" t="s">
        <v>149</v>
      </c>
      <c r="C68" s="22" t="s">
        <v>44</v>
      </c>
      <c r="D68" s="22"/>
      <c r="E68" s="22"/>
      <c r="F68" s="22"/>
      <c r="G68" s="3"/>
      <c r="H68" s="3"/>
      <c r="I68" s="55"/>
      <c r="J68" s="36"/>
    </row>
    <row r="69" spans="1:11" ht="24">
      <c r="A69" s="22" t="s">
        <v>150</v>
      </c>
      <c r="B69" s="23" t="s">
        <v>151</v>
      </c>
      <c r="C69" s="22" t="s">
        <v>119</v>
      </c>
      <c r="D69" s="22"/>
      <c r="E69" s="22"/>
      <c r="F69" s="22"/>
      <c r="G69" s="3"/>
      <c r="H69" s="3"/>
      <c r="I69" s="55"/>
      <c r="J69" s="36"/>
    </row>
    <row r="70" spans="1:11" ht="15" customHeight="1">
      <c r="A70" s="52" t="s">
        <v>152</v>
      </c>
      <c r="B70" s="52"/>
      <c r="C70" s="52"/>
      <c r="D70" s="52"/>
      <c r="E70" s="52"/>
      <c r="F70" s="52"/>
      <c r="G70" s="52"/>
      <c r="H70" s="3"/>
      <c r="I70" s="55"/>
      <c r="J70" s="36"/>
    </row>
    <row r="71" spans="1:11" ht="24">
      <c r="A71" s="20" t="s">
        <v>153</v>
      </c>
      <c r="B71" s="43" t="s">
        <v>154</v>
      </c>
      <c r="C71" s="20"/>
      <c r="D71" s="48">
        <f>SUM(D73:D77,D79:D86,D87:D93,D95:D96)</f>
        <v>164828.25234576664</v>
      </c>
      <c r="E71" s="8">
        <f>J71*12*C$2</f>
        <v>236621.78280000002</v>
      </c>
      <c r="F71" s="21">
        <f>ROUND(D71/C2/12,2)</f>
        <v>2.72</v>
      </c>
      <c r="G71" s="3">
        <f t="shared" ref="G71:G104" si="1">F71*1.0913</f>
        <v>2.9683359999999999</v>
      </c>
      <c r="H71" s="3">
        <f>G71*1.1279</f>
        <v>3.3479861743999995</v>
      </c>
      <c r="I71" s="55">
        <f>ROUND(H71*1.0698,2)</f>
        <v>3.58</v>
      </c>
      <c r="J71" s="3">
        <f>ROUND(I71*1.0911,2)</f>
        <v>3.91</v>
      </c>
      <c r="K71" s="50"/>
    </row>
    <row r="72" spans="1:11">
      <c r="A72" s="20" t="s">
        <v>155</v>
      </c>
      <c r="B72" s="43" t="s">
        <v>156</v>
      </c>
      <c r="C72" s="41"/>
      <c r="D72" s="41"/>
      <c r="E72" s="41"/>
      <c r="F72" s="41"/>
      <c r="G72" s="3"/>
      <c r="H72" s="3"/>
      <c r="I72" s="55"/>
      <c r="J72" s="36"/>
    </row>
    <row r="73" spans="1:11">
      <c r="A73" s="22" t="s">
        <v>157</v>
      </c>
      <c r="B73" s="24" t="s">
        <v>158</v>
      </c>
      <c r="C73" s="22" t="s">
        <v>119</v>
      </c>
      <c r="D73" s="27">
        <f>'[1]СВИО и КЭ'!I4</f>
        <v>26861.724000000002</v>
      </c>
      <c r="E73" s="8">
        <f>J73*12*C$2</f>
        <v>38730.931199999999</v>
      </c>
      <c r="F73" s="26">
        <f>ROUND(D73/$C$2/12,3)</f>
        <v>0.44400000000000001</v>
      </c>
      <c r="G73" s="3">
        <f t="shared" si="1"/>
        <v>0.4845372</v>
      </c>
      <c r="H73" s="3">
        <f>ROUND(G73*1.1279,2)</f>
        <v>0.55000000000000004</v>
      </c>
      <c r="I73" s="55">
        <f>ROUND(H73*1.0698,2)</f>
        <v>0.59</v>
      </c>
      <c r="J73" s="3">
        <f>ROUND(I73*1.0911,2)</f>
        <v>0.64</v>
      </c>
      <c r="K73" s="50"/>
    </row>
    <row r="74" spans="1:11">
      <c r="A74" s="22" t="s">
        <v>159</v>
      </c>
      <c r="B74" s="24" t="s">
        <v>160</v>
      </c>
      <c r="C74" s="22" t="s">
        <v>119</v>
      </c>
      <c r="D74" s="27">
        <f>'[1]СВИО и КЭ'!I3</f>
        <v>2642.4749999999999</v>
      </c>
      <c r="E74" s="8">
        <f t="shared" ref="E74:E104" si="2">J74*12*C$2</f>
        <v>4236.1956000000009</v>
      </c>
      <c r="F74" s="26">
        <f>ROUND(D74/$C$2/12,3)</f>
        <v>4.3999999999999997E-2</v>
      </c>
      <c r="G74" s="3">
        <f t="shared" si="1"/>
        <v>4.8017199999999996E-2</v>
      </c>
      <c r="H74" s="3">
        <f t="shared" ref="H74:H77" si="3">G74*1.1279</f>
        <v>5.4158599879999991E-2</v>
      </c>
      <c r="I74" s="55">
        <f>ROUND(H74*1.0698,2)</f>
        <v>0.06</v>
      </c>
      <c r="J74" s="3">
        <f t="shared" ref="J74:J104" si="4">ROUND(I74*1.0911,2)</f>
        <v>7.0000000000000007E-2</v>
      </c>
      <c r="K74" s="50"/>
    </row>
    <row r="75" spans="1:11" ht="24">
      <c r="A75" s="22" t="s">
        <v>161</v>
      </c>
      <c r="B75" s="24" t="s">
        <v>162</v>
      </c>
      <c r="C75" s="22" t="s">
        <v>119</v>
      </c>
      <c r="D75" s="27">
        <f>'[1]СВИО и КЭ'!I5</f>
        <v>2357.0780631000002</v>
      </c>
      <c r="E75" s="8">
        <f t="shared" si="2"/>
        <v>3025.8540000000007</v>
      </c>
      <c r="F75" s="26">
        <f>ROUND(D75/$C$2/12,3)</f>
        <v>3.9E-2</v>
      </c>
      <c r="G75" s="3">
        <f t="shared" si="1"/>
        <v>4.25607E-2</v>
      </c>
      <c r="H75" s="3">
        <f t="shared" si="3"/>
        <v>4.8004213529999999E-2</v>
      </c>
      <c r="I75" s="55">
        <f>ROUND(H75*1.0698,2)</f>
        <v>0.05</v>
      </c>
      <c r="J75" s="3">
        <f t="shared" si="4"/>
        <v>0.05</v>
      </c>
      <c r="K75" s="50"/>
    </row>
    <row r="76" spans="1:11" ht="24">
      <c r="A76" s="22" t="s">
        <v>163</v>
      </c>
      <c r="B76" s="24" t="s">
        <v>164</v>
      </c>
      <c r="C76" s="22" t="s">
        <v>119</v>
      </c>
      <c r="D76" s="27">
        <f>'[1]СВИО и КЭ'!I6</f>
        <v>4663.5680000000011</v>
      </c>
      <c r="E76" s="8">
        <f t="shared" si="2"/>
        <v>6656.8788000000004</v>
      </c>
      <c r="F76" s="26">
        <f>ROUND(D76/$C$2/12,3)</f>
        <v>7.6999999999999999E-2</v>
      </c>
      <c r="G76" s="3">
        <f t="shared" si="1"/>
        <v>8.4030099999999996E-2</v>
      </c>
      <c r="H76" s="3">
        <f t="shared" si="3"/>
        <v>9.4777549789999985E-2</v>
      </c>
      <c r="I76" s="55">
        <f>ROUND(H76*1.0698,2)</f>
        <v>0.1</v>
      </c>
      <c r="J76" s="3">
        <f t="shared" si="4"/>
        <v>0.11</v>
      </c>
      <c r="K76" s="50"/>
    </row>
    <row r="77" spans="1:11" ht="24">
      <c r="A77" s="22" t="s">
        <v>165</v>
      </c>
      <c r="B77" s="24" t="s">
        <v>166</v>
      </c>
      <c r="C77" s="22" t="s">
        <v>119</v>
      </c>
      <c r="D77" s="27">
        <f>'[1]СВИО и КЭ'!I7</f>
        <v>3002.835</v>
      </c>
      <c r="E77" s="8">
        <f t="shared" si="2"/>
        <v>4841.3663999999999</v>
      </c>
      <c r="F77" s="26">
        <f>ROUND(D77/$C$2/12,3)</f>
        <v>0.05</v>
      </c>
      <c r="G77" s="3">
        <f t="shared" si="1"/>
        <v>5.4565000000000002E-2</v>
      </c>
      <c r="H77" s="3">
        <f t="shared" si="3"/>
        <v>6.1543863499999997E-2</v>
      </c>
      <c r="I77" s="55">
        <f>ROUND(H77*1.0698,2)</f>
        <v>7.0000000000000007E-2</v>
      </c>
      <c r="J77" s="3">
        <f t="shared" si="4"/>
        <v>0.08</v>
      </c>
      <c r="K77" s="50"/>
    </row>
    <row r="78" spans="1:11" ht="21.75" customHeight="1">
      <c r="A78" s="20" t="s">
        <v>167</v>
      </c>
      <c r="B78" s="43" t="s">
        <v>168</v>
      </c>
      <c r="C78" s="43"/>
      <c r="D78" s="41"/>
      <c r="E78" s="41"/>
      <c r="F78" s="43"/>
      <c r="G78" s="3"/>
      <c r="H78" s="3"/>
      <c r="I78" s="55"/>
      <c r="J78" s="36"/>
      <c r="K78" s="50"/>
    </row>
    <row r="79" spans="1:11">
      <c r="A79" s="22" t="s">
        <v>169</v>
      </c>
      <c r="B79" s="12" t="s">
        <v>170</v>
      </c>
      <c r="C79" s="22" t="s">
        <v>119</v>
      </c>
      <c r="D79" s="27">
        <f>'[1]СВИО и КЭ'!I13</f>
        <v>9135.8979999999992</v>
      </c>
      <c r="E79" s="8">
        <f t="shared" si="2"/>
        <v>13313.757600000001</v>
      </c>
      <c r="F79" s="26">
        <f>ROUND(D79/$C$2/12,3)</f>
        <v>0.151</v>
      </c>
      <c r="G79" s="3">
        <f t="shared" si="1"/>
        <v>0.1647863</v>
      </c>
      <c r="H79" s="3">
        <f>G79*1.1279</f>
        <v>0.18586246776999998</v>
      </c>
      <c r="I79" s="55">
        <f>ROUND(H79*1.0698,2)</f>
        <v>0.2</v>
      </c>
      <c r="J79" s="3">
        <f t="shared" si="4"/>
        <v>0.22</v>
      </c>
      <c r="K79" s="50"/>
    </row>
    <row r="80" spans="1:11" ht="24.75">
      <c r="A80" s="22" t="s">
        <v>171</v>
      </c>
      <c r="B80" s="12" t="s">
        <v>172</v>
      </c>
      <c r="C80" s="22" t="s">
        <v>173</v>
      </c>
      <c r="D80" s="27">
        <f>'[1]СВИО и КЭ'!I14</f>
        <v>8356.9807999999994</v>
      </c>
      <c r="E80" s="8">
        <f t="shared" si="2"/>
        <v>12103.416000000003</v>
      </c>
      <c r="F80" s="26">
        <f>ROUND(D80/$C$2/12,3)</f>
        <v>0.13800000000000001</v>
      </c>
      <c r="G80" s="3">
        <f t="shared" si="1"/>
        <v>0.15059939999999999</v>
      </c>
      <c r="H80" s="3">
        <f t="shared" ref="H80:H83" si="5">G80*1.1279</f>
        <v>0.16986106325999997</v>
      </c>
      <c r="I80" s="55">
        <f>ROUND(H80*1.0698,2)</f>
        <v>0.18</v>
      </c>
      <c r="J80" s="3">
        <f t="shared" si="4"/>
        <v>0.2</v>
      </c>
      <c r="K80" s="50"/>
    </row>
    <row r="81" spans="1:11" ht="36">
      <c r="A81" s="22" t="s">
        <v>174</v>
      </c>
      <c r="B81" s="23" t="s">
        <v>175</v>
      </c>
      <c r="C81" s="22" t="s">
        <v>176</v>
      </c>
      <c r="D81" s="27">
        <f>'[1]СВИО и КЭ'!I15+'[1]СВИО и КЭ'!I16</f>
        <v>14296.552032</v>
      </c>
      <c r="E81" s="8">
        <f t="shared" si="2"/>
        <v>20575.807199999999</v>
      </c>
      <c r="F81" s="26">
        <f>ROUND(D81/$C$2/12,3)</f>
        <v>0.23599999999999999</v>
      </c>
      <c r="G81" s="3">
        <f t="shared" si="1"/>
        <v>0.25754679999999996</v>
      </c>
      <c r="H81" s="3">
        <f t="shared" si="5"/>
        <v>0.29048703571999995</v>
      </c>
      <c r="I81" s="55">
        <f>ROUND(H81*1.0698,2)</f>
        <v>0.31</v>
      </c>
      <c r="J81" s="3">
        <f t="shared" si="4"/>
        <v>0.34</v>
      </c>
      <c r="K81" s="50"/>
    </row>
    <row r="82" spans="1:11" ht="36">
      <c r="A82" s="22" t="s">
        <v>177</v>
      </c>
      <c r="B82" s="23" t="s">
        <v>178</v>
      </c>
      <c r="C82" s="22" t="s">
        <v>176</v>
      </c>
      <c r="D82" s="27">
        <f>'[1]СВИО и КЭ'!I17</f>
        <v>5534.7840000000006</v>
      </c>
      <c r="E82" s="8">
        <f t="shared" si="2"/>
        <v>7867.2204000000002</v>
      </c>
      <c r="F82" s="26">
        <f>ROUND(D82/$C$2/12,3)</f>
        <v>9.0999999999999998E-2</v>
      </c>
      <c r="G82" s="3">
        <f t="shared" si="1"/>
        <v>9.9308299999999988E-2</v>
      </c>
      <c r="H82" s="3">
        <f t="shared" si="5"/>
        <v>0.11200983156999998</v>
      </c>
      <c r="I82" s="55">
        <f>ROUND(H82*1.0698,2)</f>
        <v>0.12</v>
      </c>
      <c r="J82" s="3">
        <f t="shared" si="4"/>
        <v>0.13</v>
      </c>
      <c r="K82" s="50"/>
    </row>
    <row r="83" spans="1:11" ht="24">
      <c r="A83" s="22" t="s">
        <v>179</v>
      </c>
      <c r="B83" s="23" t="s">
        <v>180</v>
      </c>
      <c r="C83" s="22" t="s">
        <v>181</v>
      </c>
      <c r="D83" s="27">
        <f>'[1]СВИО и КЭ'!I18</f>
        <v>25844.827632000004</v>
      </c>
      <c r="E83" s="8">
        <f t="shared" si="2"/>
        <v>36915.418799999999</v>
      </c>
      <c r="F83" s="26">
        <f>ROUND(D83/$C$2/12,3)</f>
        <v>0.42699999999999999</v>
      </c>
      <c r="G83" s="3">
        <f t="shared" si="1"/>
        <v>0.46598509999999999</v>
      </c>
      <c r="H83" s="3">
        <f t="shared" si="5"/>
        <v>0.52558459428999993</v>
      </c>
      <c r="I83" s="55">
        <f>ROUND(H83*1.0698,2)</f>
        <v>0.56000000000000005</v>
      </c>
      <c r="J83" s="3">
        <f t="shared" si="4"/>
        <v>0.61</v>
      </c>
      <c r="K83" s="50"/>
    </row>
    <row r="84" spans="1:11" ht="24.75" customHeight="1">
      <c r="A84" s="20" t="s">
        <v>182</v>
      </c>
      <c r="B84" s="43" t="s">
        <v>183</v>
      </c>
      <c r="C84" s="43"/>
      <c r="D84" s="43"/>
      <c r="E84" s="43"/>
      <c r="F84" s="43"/>
      <c r="G84" s="3"/>
      <c r="H84" s="3"/>
      <c r="I84" s="55"/>
      <c r="J84" s="36"/>
      <c r="K84" s="50"/>
    </row>
    <row r="85" spans="1:11">
      <c r="A85" s="22" t="s">
        <v>184</v>
      </c>
      <c r="B85" s="23" t="s">
        <v>185</v>
      </c>
      <c r="C85" s="22" t="s">
        <v>119</v>
      </c>
      <c r="D85" s="27">
        <f>'[1]СВИО и КЭ'!I25</f>
        <v>3891.6450000000004</v>
      </c>
      <c r="E85" s="8">
        <f t="shared" si="2"/>
        <v>5446.5372000000007</v>
      </c>
      <c r="F85" s="26">
        <f>ROUND(D85/$C$2/12,3)</f>
        <v>6.4000000000000001E-2</v>
      </c>
      <c r="G85" s="3">
        <f t="shared" si="1"/>
        <v>6.9843199999999994E-2</v>
      </c>
      <c r="H85" s="3">
        <f>G85*1.1279</f>
        <v>7.8776145279999987E-2</v>
      </c>
      <c r="I85" s="55">
        <f t="shared" ref="I85:I93" si="6">ROUND(H85*1.0698,2)</f>
        <v>0.08</v>
      </c>
      <c r="J85" s="3">
        <f t="shared" si="4"/>
        <v>0.09</v>
      </c>
      <c r="K85" s="50"/>
    </row>
    <row r="86" spans="1:11">
      <c r="A86" s="22" t="s">
        <v>186</v>
      </c>
      <c r="B86" s="12" t="s">
        <v>187</v>
      </c>
      <c r="C86" s="22" t="s">
        <v>119</v>
      </c>
      <c r="D86" s="27">
        <f>'[1]СВИО и КЭ'!I23</f>
        <v>832.78000000000009</v>
      </c>
      <c r="E86" s="8">
        <f t="shared" si="2"/>
        <v>1210.3416</v>
      </c>
      <c r="F86" s="26">
        <f>ROUND(D86/$C$2/12,3)</f>
        <v>1.4E-2</v>
      </c>
      <c r="G86" s="3">
        <f t="shared" si="1"/>
        <v>1.5278199999999999E-2</v>
      </c>
      <c r="H86" s="3">
        <f t="shared" ref="H86:H93" si="7">G86*1.1279</f>
        <v>1.7232281779999997E-2</v>
      </c>
      <c r="I86" s="55">
        <f t="shared" si="6"/>
        <v>0.02</v>
      </c>
      <c r="J86" s="3">
        <f t="shared" si="4"/>
        <v>0.02</v>
      </c>
      <c r="K86" s="50"/>
    </row>
    <row r="87" spans="1:11">
      <c r="A87" s="22" t="s">
        <v>188</v>
      </c>
      <c r="B87" s="23" t="s">
        <v>189</v>
      </c>
      <c r="C87" s="22" t="s">
        <v>190</v>
      </c>
      <c r="D87" s="27">
        <f>'[1]ВСЕ раб'!H14</f>
        <v>2455</v>
      </c>
      <c r="E87" s="8">
        <f t="shared" si="2"/>
        <v>3025.8540000000007</v>
      </c>
      <c r="F87" s="26">
        <f>ROUND(D87/$C$2/12,2)</f>
        <v>0.04</v>
      </c>
      <c r="G87" s="3">
        <f t="shared" si="1"/>
        <v>4.3651999999999996E-2</v>
      </c>
      <c r="H87" s="3">
        <f t="shared" si="7"/>
        <v>4.9235090799999992E-2</v>
      </c>
      <c r="I87" s="55">
        <f t="shared" si="6"/>
        <v>0.05</v>
      </c>
      <c r="J87" s="3">
        <f t="shared" si="4"/>
        <v>0.05</v>
      </c>
      <c r="K87" s="50"/>
    </row>
    <row r="88" spans="1:11" ht="24">
      <c r="A88" s="22" t="s">
        <v>191</v>
      </c>
      <c r="B88" s="6" t="s">
        <v>192</v>
      </c>
      <c r="C88" s="22" t="s">
        <v>119</v>
      </c>
      <c r="D88" s="27">
        <f>'[1]ВСЕ раб'!H18</f>
        <v>4548.1099999999997</v>
      </c>
      <c r="E88" s="8">
        <f t="shared" si="2"/>
        <v>7262.0496000000003</v>
      </c>
      <c r="F88" s="26">
        <f>ROUND(D88/$C$2/12,2)</f>
        <v>0.08</v>
      </c>
      <c r="G88" s="3">
        <f t="shared" si="1"/>
        <v>8.7303999999999993E-2</v>
      </c>
      <c r="H88" s="3">
        <f t="shared" si="7"/>
        <v>9.8470181599999984E-2</v>
      </c>
      <c r="I88" s="55">
        <f t="shared" si="6"/>
        <v>0.11</v>
      </c>
      <c r="J88" s="3">
        <f t="shared" si="4"/>
        <v>0.12</v>
      </c>
      <c r="K88" s="50"/>
    </row>
    <row r="89" spans="1:11">
      <c r="A89" s="22" t="s">
        <v>193</v>
      </c>
      <c r="B89" s="6" t="s">
        <v>194</v>
      </c>
      <c r="C89" s="22" t="s">
        <v>92</v>
      </c>
      <c r="D89" s="27">
        <f>'[1]ВСЕ раб'!H19</f>
        <v>19970.64</v>
      </c>
      <c r="E89" s="8">
        <f t="shared" si="2"/>
        <v>28443.027599999998</v>
      </c>
      <c r="F89" s="26">
        <f>ROUND(D89/$C$2/12,2)</f>
        <v>0.33</v>
      </c>
      <c r="G89" s="3">
        <f t="shared" si="1"/>
        <v>0.36012899999999998</v>
      </c>
      <c r="H89" s="3">
        <f t="shared" si="7"/>
        <v>0.40618949909999996</v>
      </c>
      <c r="I89" s="55">
        <f t="shared" si="6"/>
        <v>0.43</v>
      </c>
      <c r="J89" s="3">
        <f t="shared" si="4"/>
        <v>0.47</v>
      </c>
      <c r="K89" s="50"/>
    </row>
    <row r="90" spans="1:11" ht="24">
      <c r="A90" s="28" t="s">
        <v>195</v>
      </c>
      <c r="B90" s="6" t="s">
        <v>196</v>
      </c>
      <c r="C90" s="22" t="s">
        <v>119</v>
      </c>
      <c r="D90" s="27">
        <f>'[1]СВИО и КЭ'!I21</f>
        <v>2515.9779120000003</v>
      </c>
      <c r="E90" s="8">
        <f t="shared" si="2"/>
        <v>4236.1956000000009</v>
      </c>
      <c r="F90" s="26">
        <f>ROUND(D90/$C$2/12,3)</f>
        <v>4.2000000000000003E-2</v>
      </c>
      <c r="G90" s="3">
        <f t="shared" si="1"/>
        <v>4.5834600000000003E-2</v>
      </c>
      <c r="H90" s="3">
        <f t="shared" si="7"/>
        <v>5.1696845339999999E-2</v>
      </c>
      <c r="I90" s="55">
        <f t="shared" si="6"/>
        <v>0.06</v>
      </c>
      <c r="J90" s="3">
        <f t="shared" si="4"/>
        <v>7.0000000000000007E-2</v>
      </c>
      <c r="K90" s="50"/>
    </row>
    <row r="91" spans="1:11">
      <c r="A91" s="22" t="s">
        <v>197</v>
      </c>
      <c r="B91" s="6" t="s">
        <v>198</v>
      </c>
      <c r="C91" s="22" t="s">
        <v>119</v>
      </c>
      <c r="D91" s="27">
        <f>'[1]ВСЕ раб'!H25</f>
        <v>7972.15</v>
      </c>
      <c r="E91" s="8">
        <f t="shared" si="2"/>
        <v>11498.245200000001</v>
      </c>
      <c r="F91" s="26">
        <f>ROUND(D91/$C$2/12,3)</f>
        <v>0.13200000000000001</v>
      </c>
      <c r="G91" s="3">
        <f t="shared" si="1"/>
        <v>0.1440516</v>
      </c>
      <c r="H91" s="3">
        <f t="shared" si="7"/>
        <v>0.16247579964</v>
      </c>
      <c r="I91" s="55">
        <f t="shared" si="6"/>
        <v>0.17</v>
      </c>
      <c r="J91" s="3">
        <f t="shared" si="4"/>
        <v>0.19</v>
      </c>
      <c r="K91" s="50"/>
    </row>
    <row r="92" spans="1:11">
      <c r="A92" s="22" t="s">
        <v>199</v>
      </c>
      <c r="B92" s="6" t="s">
        <v>200</v>
      </c>
      <c r="C92" s="22" t="s">
        <v>119</v>
      </c>
      <c r="D92" s="27">
        <f>'[1]СВИО и КЭ'!I22</f>
        <v>1586.5142400000002</v>
      </c>
      <c r="E92" s="8">
        <f t="shared" si="2"/>
        <v>1815.5124000000001</v>
      </c>
      <c r="F92" s="26">
        <f>ROUND(D92/$C$2/12,3)</f>
        <v>2.5999999999999999E-2</v>
      </c>
      <c r="G92" s="3">
        <f t="shared" si="1"/>
        <v>2.8373799999999998E-2</v>
      </c>
      <c r="H92" s="3">
        <f t="shared" si="7"/>
        <v>3.2002809019999995E-2</v>
      </c>
      <c r="I92" s="55">
        <f t="shared" si="6"/>
        <v>0.03</v>
      </c>
      <c r="J92" s="3">
        <f t="shared" si="4"/>
        <v>0.03</v>
      </c>
      <c r="K92" s="50"/>
    </row>
    <row r="93" spans="1:11" ht="30">
      <c r="A93" s="22" t="s">
        <v>201</v>
      </c>
      <c r="B93" s="29" t="s">
        <v>202</v>
      </c>
      <c r="C93" s="22" t="s">
        <v>15</v>
      </c>
      <c r="D93" s="27">
        <f>'[1]СВИО и КЭ'!I27</f>
        <v>11647.36</v>
      </c>
      <c r="E93" s="8">
        <f t="shared" si="2"/>
        <v>16339.611600000002</v>
      </c>
      <c r="F93" s="26">
        <f>ROUND(D93/$C$2/12,3)</f>
        <v>0.192</v>
      </c>
      <c r="G93" s="3">
        <f t="shared" si="1"/>
        <v>0.20952959999999998</v>
      </c>
      <c r="H93" s="3">
        <f t="shared" si="7"/>
        <v>0.23632843583999996</v>
      </c>
      <c r="I93" s="55">
        <f t="shared" si="6"/>
        <v>0.25</v>
      </c>
      <c r="J93" s="3">
        <f t="shared" si="4"/>
        <v>0.27</v>
      </c>
      <c r="K93" s="50"/>
    </row>
    <row r="94" spans="1:11">
      <c r="A94" s="20" t="s">
        <v>203</v>
      </c>
      <c r="B94" s="42" t="s">
        <v>204</v>
      </c>
      <c r="C94" s="42"/>
      <c r="D94" s="42"/>
      <c r="E94" s="42"/>
      <c r="F94" s="42"/>
      <c r="G94" s="3"/>
      <c r="H94" s="3"/>
      <c r="I94" s="55"/>
      <c r="J94" s="36"/>
      <c r="K94" s="50"/>
    </row>
    <row r="95" spans="1:11" ht="48">
      <c r="A95" s="22" t="s">
        <v>205</v>
      </c>
      <c r="B95" s="6" t="s">
        <v>206</v>
      </c>
      <c r="C95" s="22" t="s">
        <v>207</v>
      </c>
      <c r="D95" s="27">
        <f>'[1]СВИО и КЭ'!I24</f>
        <v>6192.4666666666681</v>
      </c>
      <c r="E95" s="8">
        <f t="shared" si="2"/>
        <v>8472.3912000000018</v>
      </c>
      <c r="F95" s="26">
        <f>ROUND(D95/$C$2/12,3)</f>
        <v>0.10199999999999999</v>
      </c>
      <c r="G95" s="3">
        <f t="shared" si="1"/>
        <v>0.11131259999999998</v>
      </c>
      <c r="H95" s="3">
        <f>G95*1.1279</f>
        <v>0.12554948153999998</v>
      </c>
      <c r="I95" s="55">
        <f>ROUND(H95*1.0698,2)</f>
        <v>0.13</v>
      </c>
      <c r="J95" s="3">
        <f t="shared" si="4"/>
        <v>0.14000000000000001</v>
      </c>
      <c r="K95" s="50"/>
    </row>
    <row r="96" spans="1:11">
      <c r="A96" s="22" t="s">
        <v>208</v>
      </c>
      <c r="B96" s="6" t="s">
        <v>209</v>
      </c>
      <c r="C96" s="22" t="s">
        <v>119</v>
      </c>
      <c r="D96" s="27">
        <f>'[1]СВИО и КЭ'!I26</f>
        <v>518.88600000000008</v>
      </c>
      <c r="E96" s="8">
        <f t="shared" si="2"/>
        <v>605.17079999999999</v>
      </c>
      <c r="F96" s="26">
        <f>ROUND(D96/$C$2/12,3)</f>
        <v>8.9999999999999993E-3</v>
      </c>
      <c r="G96" s="3">
        <f t="shared" si="1"/>
        <v>9.8216999999999992E-3</v>
      </c>
      <c r="H96" s="3">
        <f>G96*1.1279</f>
        <v>1.1077895429999998E-2</v>
      </c>
      <c r="I96" s="55">
        <f>ROUND(H96*1.0698,2)</f>
        <v>0.01</v>
      </c>
      <c r="J96" s="3">
        <f t="shared" si="4"/>
        <v>0.01</v>
      </c>
      <c r="K96" s="50"/>
    </row>
    <row r="97" spans="1:12" ht="15" customHeight="1">
      <c r="A97" s="52" t="s">
        <v>210</v>
      </c>
      <c r="B97" s="52"/>
      <c r="C97" s="52"/>
      <c r="D97" s="52"/>
      <c r="E97" s="52"/>
      <c r="F97" s="52"/>
      <c r="G97" s="52"/>
      <c r="H97" s="3"/>
      <c r="I97" s="55"/>
      <c r="J97" s="36"/>
    </row>
    <row r="98" spans="1:12">
      <c r="A98" s="19" t="s">
        <v>211</v>
      </c>
      <c r="B98" s="6" t="s">
        <v>212</v>
      </c>
      <c r="C98" s="9" t="s">
        <v>92</v>
      </c>
      <c r="D98" s="46">
        <f>'[1]ВСЕ раб'!H31</f>
        <v>13754.9141</v>
      </c>
      <c r="E98" s="8">
        <f t="shared" si="2"/>
        <v>19970.636399999999</v>
      </c>
      <c r="F98" s="7">
        <f t="shared" ref="F98:F104" si="8">ROUND(D98/$C$2/12,2)</f>
        <v>0.23</v>
      </c>
      <c r="G98" s="3">
        <f t="shared" si="1"/>
        <v>0.25099899999999997</v>
      </c>
      <c r="H98" s="3">
        <f>G98*1.1279</f>
        <v>0.28310177209999993</v>
      </c>
      <c r="I98" s="55">
        <f t="shared" ref="I98:I103" si="9">ROUND(H98*1.0698,2)</f>
        <v>0.3</v>
      </c>
      <c r="J98" s="3">
        <f t="shared" si="4"/>
        <v>0.33</v>
      </c>
    </row>
    <row r="99" spans="1:12" ht="24">
      <c r="A99" s="30" t="s">
        <v>213</v>
      </c>
      <c r="B99" s="31" t="s">
        <v>214</v>
      </c>
      <c r="C99" s="32" t="s">
        <v>215</v>
      </c>
      <c r="D99" s="47">
        <f>'[1]СВИО и КЭ'!I40</f>
        <v>18000</v>
      </c>
      <c r="E99" s="8">
        <f t="shared" si="2"/>
        <v>26627.515200000002</v>
      </c>
      <c r="F99" s="33">
        <f t="shared" si="8"/>
        <v>0.3</v>
      </c>
      <c r="G99" s="3">
        <f t="shared" si="1"/>
        <v>0.32738999999999996</v>
      </c>
      <c r="H99" s="3">
        <f t="shared" ref="H99:H104" si="10">G99*1.1279</f>
        <v>0.36926318099999994</v>
      </c>
      <c r="I99" s="55">
        <f t="shared" si="9"/>
        <v>0.4</v>
      </c>
      <c r="J99" s="3">
        <f t="shared" si="4"/>
        <v>0.44</v>
      </c>
    </row>
    <row r="100" spans="1:12">
      <c r="A100" s="19" t="s">
        <v>216</v>
      </c>
      <c r="B100" s="6" t="s">
        <v>217</v>
      </c>
      <c r="C100" s="9" t="s">
        <v>92</v>
      </c>
      <c r="D100" s="46">
        <f>'[1]ВСЕ раб'!H29</f>
        <v>3025.4533153648199</v>
      </c>
      <c r="E100" s="8">
        <f t="shared" si="2"/>
        <v>4841.3663999999999</v>
      </c>
      <c r="F100" s="7">
        <f t="shared" si="8"/>
        <v>0.05</v>
      </c>
      <c r="G100" s="3">
        <f t="shared" si="1"/>
        <v>5.4565000000000002E-2</v>
      </c>
      <c r="H100" s="3">
        <f t="shared" si="10"/>
        <v>6.1543863499999997E-2</v>
      </c>
      <c r="I100" s="55">
        <f t="shared" si="9"/>
        <v>7.0000000000000007E-2</v>
      </c>
      <c r="J100" s="3">
        <f t="shared" si="4"/>
        <v>0.08</v>
      </c>
    </row>
    <row r="101" spans="1:12" ht="24">
      <c r="A101" s="5" t="s">
        <v>218</v>
      </c>
      <c r="B101" s="6" t="s">
        <v>219</v>
      </c>
      <c r="C101" s="9" t="s">
        <v>44</v>
      </c>
      <c r="D101" s="46">
        <f>'[1]ВСЕ раб'!H20</f>
        <v>693</v>
      </c>
      <c r="E101" s="8">
        <f t="shared" si="2"/>
        <v>605.17079999999999</v>
      </c>
      <c r="F101" s="7">
        <f t="shared" si="8"/>
        <v>0.01</v>
      </c>
      <c r="G101" s="3">
        <f t="shared" si="1"/>
        <v>1.0912999999999999E-2</v>
      </c>
      <c r="H101" s="3">
        <f t="shared" si="10"/>
        <v>1.2308772699999998E-2</v>
      </c>
      <c r="I101" s="55">
        <f t="shared" si="9"/>
        <v>0.01</v>
      </c>
      <c r="J101" s="3">
        <f t="shared" si="4"/>
        <v>0.01</v>
      </c>
    </row>
    <row r="102" spans="1:12" ht="24">
      <c r="A102" s="5" t="s">
        <v>220</v>
      </c>
      <c r="B102" s="6" t="s">
        <v>221</v>
      </c>
      <c r="C102" s="9" t="s">
        <v>44</v>
      </c>
      <c r="D102" s="46">
        <f>'[1]ВСЕ раб'!H32</f>
        <v>8361.2720631536486</v>
      </c>
      <c r="E102" s="8">
        <f t="shared" si="2"/>
        <v>12103.416000000003</v>
      </c>
      <c r="F102" s="7">
        <f t="shared" si="8"/>
        <v>0.14000000000000001</v>
      </c>
      <c r="G102" s="3">
        <f t="shared" si="1"/>
        <v>0.152782</v>
      </c>
      <c r="H102" s="3">
        <f t="shared" si="10"/>
        <v>0.1723228178</v>
      </c>
      <c r="I102" s="55">
        <f t="shared" si="9"/>
        <v>0.18</v>
      </c>
      <c r="J102" s="3">
        <f t="shared" si="4"/>
        <v>0.2</v>
      </c>
    </row>
    <row r="103" spans="1:12">
      <c r="A103" s="5" t="s">
        <v>222</v>
      </c>
      <c r="B103" s="6" t="s">
        <v>223</v>
      </c>
      <c r="C103" s="9" t="s">
        <v>92</v>
      </c>
      <c r="D103" s="46">
        <f>'[1]ВСЕ раб'!H33</f>
        <v>20267.72</v>
      </c>
      <c r="E103" s="8">
        <f t="shared" si="2"/>
        <v>27837.856799999998</v>
      </c>
      <c r="F103" s="7">
        <f t="shared" si="8"/>
        <v>0.33</v>
      </c>
      <c r="G103" s="3">
        <f t="shared" si="1"/>
        <v>0.36012899999999998</v>
      </c>
      <c r="H103" s="3">
        <f t="shared" si="10"/>
        <v>0.40618949909999996</v>
      </c>
      <c r="I103" s="55">
        <f t="shared" si="9"/>
        <v>0.43</v>
      </c>
      <c r="J103" s="3">
        <f>ROUND(I103*1.0911,2)-0.01</f>
        <v>0.45999999999999996</v>
      </c>
    </row>
    <row r="104" spans="1:12">
      <c r="A104" s="5" t="s">
        <v>224</v>
      </c>
      <c r="B104" s="6" t="s">
        <v>225</v>
      </c>
      <c r="C104" s="9" t="s">
        <v>92</v>
      </c>
      <c r="D104" s="46">
        <f>'[1]ВСЕ раб'!H34+'[1]ВСЕ раб'!H35+'[1]ВСЕ раб'!H36</f>
        <v>251849.3093456311</v>
      </c>
      <c r="E104" s="8">
        <f>J104*12*C$2</f>
        <v>361892.13840000005</v>
      </c>
      <c r="F104" s="7">
        <f t="shared" si="8"/>
        <v>4.16</v>
      </c>
      <c r="G104" s="3">
        <f t="shared" si="1"/>
        <v>4.5398079999999998</v>
      </c>
      <c r="H104" s="3">
        <f t="shared" si="10"/>
        <v>5.1204494431999992</v>
      </c>
      <c r="I104" s="55">
        <f>ROUND(H104*1.0698,2)+0.01</f>
        <v>5.49</v>
      </c>
      <c r="J104" s="3">
        <f>ROUND(I104*1.0911,2)-0.01</f>
        <v>5.98</v>
      </c>
    </row>
    <row r="105" spans="1:12">
      <c r="A105" s="54" t="s">
        <v>226</v>
      </c>
      <c r="B105" s="54"/>
      <c r="C105" s="54"/>
      <c r="D105" s="45">
        <f>SUM(D98:D104,D71,D42,D40,D23,D4+D21)+D14</f>
        <v>1086860.4241699162</v>
      </c>
      <c r="E105" s="49">
        <f>J105*12*C$2</f>
        <v>1561340.6640000001</v>
      </c>
      <c r="F105" s="4">
        <f>SUM(F98:F104,F71,F42,F40,F23,F4+F21)+F14</f>
        <v>17.959999973561182</v>
      </c>
      <c r="G105" s="4">
        <f>G4+G14+G21+G23+G40+G98+G99+G100+G101+G102+G103+G104+G71+G42</f>
        <v>19.59974797114732</v>
      </c>
      <c r="H105" s="4">
        <f>H104+H103+H102+H101+H100+H99+H98+H71+H42+H40+H23+H21+H14+H4</f>
        <v>22.106555736657057</v>
      </c>
      <c r="I105" s="56">
        <f>I104+I103+I102+I101+I100+I99+I98+I71+I42+I40+I23+I21+I14+I4</f>
        <v>23.650000000000002</v>
      </c>
      <c r="J105" s="4">
        <f>J104+J103+J102+J101+J100+J99+J98+J71+J42+J40+J23+J21+J14+J4</f>
        <v>25.8</v>
      </c>
      <c r="K105" s="51"/>
      <c r="L105" s="50"/>
    </row>
    <row r="106" spans="1:12" hidden="1">
      <c r="A106" s="52"/>
      <c r="B106" s="52"/>
      <c r="C106" s="52"/>
      <c r="D106" s="52"/>
      <c r="E106" s="52"/>
      <c r="F106" s="52"/>
      <c r="G106" s="36"/>
      <c r="J106" s="36"/>
    </row>
    <row r="107" spans="1:12" ht="24">
      <c r="A107" s="11" t="s">
        <v>227</v>
      </c>
      <c r="B107" s="34" t="s">
        <v>228</v>
      </c>
      <c r="C107" s="35"/>
      <c r="D107" s="46">
        <f>'[1]ВСЕ раб'!H27</f>
        <v>43500</v>
      </c>
      <c r="E107" s="8">
        <f>J107*12*C$2</f>
        <v>62937.763200000001</v>
      </c>
      <c r="F107" s="7">
        <f>D107/C2/12</f>
        <v>0.71880533561764715</v>
      </c>
      <c r="G107" s="7">
        <v>0.79</v>
      </c>
      <c r="H107" s="7">
        <f>G107*1.1279</f>
        <v>0.89104099999999997</v>
      </c>
      <c r="I107" s="57">
        <f>ROUND(H107*1.0698,2)</f>
        <v>0.95</v>
      </c>
      <c r="J107" s="3">
        <f t="shared" ref="J107:J108" si="11">ROUND(I107*1.0911,2)</f>
        <v>1.04</v>
      </c>
    </row>
    <row r="108" spans="1:12">
      <c r="A108" s="11"/>
      <c r="B108" s="34" t="s">
        <v>229</v>
      </c>
      <c r="C108" s="35" t="s">
        <v>92</v>
      </c>
      <c r="D108" s="46">
        <f>'[1]ВСЕ раб'!H38</f>
        <v>235411.4412</v>
      </c>
      <c r="E108" s="8">
        <f>J108*12*C$2</f>
        <v>338290.47720000002</v>
      </c>
      <c r="F108" s="7">
        <f>D108/C2/12</f>
        <v>3.89</v>
      </c>
      <c r="G108" s="7">
        <v>4.25</v>
      </c>
      <c r="H108" s="7">
        <f>G108*1.1279</f>
        <v>4.7935749999999997</v>
      </c>
      <c r="I108" s="57">
        <v>5.12</v>
      </c>
      <c r="J108" s="3">
        <f t="shared" si="11"/>
        <v>5.59</v>
      </c>
    </row>
    <row r="109" spans="1:12">
      <c r="A109" s="53" t="s">
        <v>230</v>
      </c>
      <c r="B109" s="53"/>
      <c r="C109" s="53"/>
      <c r="D109" s="45">
        <f>D105+D107+D108</f>
        <v>1365771.8653699162</v>
      </c>
      <c r="E109" s="49">
        <f>J109*12*C$2</f>
        <v>1962568.9043999999</v>
      </c>
      <c r="F109" s="37">
        <f>F105+F107+F108</f>
        <v>22.568805309178828</v>
      </c>
      <c r="G109" s="37">
        <f>G105+G107+G108</f>
        <v>24.639747971147319</v>
      </c>
      <c r="H109" s="37">
        <f>H105+H107+H108</f>
        <v>27.791171736657059</v>
      </c>
      <c r="I109" s="58">
        <f>I105+I107+I108</f>
        <v>29.720000000000002</v>
      </c>
      <c r="J109" s="37">
        <f>J105+J107+J108</f>
        <v>32.43</v>
      </c>
      <c r="K109" s="51"/>
    </row>
    <row r="110" spans="1:12">
      <c r="A110" s="38"/>
      <c r="B110" s="39"/>
      <c r="C110" s="39"/>
      <c r="D110" s="40"/>
      <c r="E110" s="40"/>
      <c r="F110" s="40"/>
      <c r="G110" s="40"/>
    </row>
    <row r="1048576" spans="9:9">
      <c r="I1048576">
        <f>ROUND(H1048576*1.0698,2)</f>
        <v>0</v>
      </c>
    </row>
  </sheetData>
  <mergeCells count="9">
    <mergeCell ref="A13:G13"/>
    <mergeCell ref="A3:G3"/>
    <mergeCell ref="A109:C109"/>
    <mergeCell ref="A97:G97"/>
    <mergeCell ref="A70:G70"/>
    <mergeCell ref="A41:G41"/>
    <mergeCell ref="A22:G22"/>
    <mergeCell ref="A105:C105"/>
    <mergeCell ref="A106:F10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2025-08-05T09:33:52Z</dcterms:modified>
</cp:coreProperties>
</file>