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Отделы\Жилищное Управление\Усова Д.В. - старший экономист\ВСЕ ПЕРЕЧНИ\Перечни ЖУ\Перечни ЖУ 2025г\Перечни\"/>
    </mc:Choice>
  </mc:AlternateContent>
  <bookViews>
    <workbookView xWindow="0" yWindow="0" windowWidth="11520" windowHeight="90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6" i="1" l="1"/>
  <c r="L107" i="1"/>
  <c r="D107" i="1" s="1"/>
  <c r="L105" i="1"/>
  <c r="L103" i="1"/>
  <c r="L102" i="1"/>
  <c r="L98" i="1"/>
  <c r="L99" i="1"/>
  <c r="D99" i="1" s="1"/>
  <c r="L100" i="1"/>
  <c r="L97" i="1"/>
  <c r="L95" i="1"/>
  <c r="L94" i="1"/>
  <c r="L85" i="1"/>
  <c r="L86" i="1"/>
  <c r="D86" i="1" s="1"/>
  <c r="L87" i="1"/>
  <c r="L88" i="1"/>
  <c r="D88" i="1" s="1"/>
  <c r="L89" i="1"/>
  <c r="L90" i="1"/>
  <c r="D90" i="1" s="1"/>
  <c r="L91" i="1"/>
  <c r="L92" i="1"/>
  <c r="D92" i="1" s="1"/>
  <c r="L84" i="1"/>
  <c r="L79" i="1"/>
  <c r="L80" i="1"/>
  <c r="D80" i="1" s="1"/>
  <c r="L81" i="1"/>
  <c r="L82" i="1"/>
  <c r="D82" i="1" s="1"/>
  <c r="L78" i="1"/>
  <c r="L73" i="1"/>
  <c r="L74" i="1"/>
  <c r="D74" i="1" s="1"/>
  <c r="L75" i="1"/>
  <c r="L76" i="1"/>
  <c r="D76" i="1" s="1"/>
  <c r="L72" i="1"/>
  <c r="L70" i="1"/>
  <c r="L41" i="1"/>
  <c r="L39" i="1"/>
  <c r="L22" i="1"/>
  <c r="L14" i="1"/>
  <c r="L4" i="1"/>
  <c r="D110" i="1"/>
  <c r="D106" i="1"/>
  <c r="D105" i="1"/>
  <c r="D103" i="1"/>
  <c r="D102" i="1"/>
  <c r="D98" i="1"/>
  <c r="D100" i="1"/>
  <c r="D97" i="1"/>
  <c r="D95" i="1"/>
  <c r="D94" i="1"/>
  <c r="D85" i="1"/>
  <c r="D87" i="1"/>
  <c r="D89" i="1"/>
  <c r="D91" i="1"/>
  <c r="D84" i="1"/>
  <c r="D79" i="1"/>
  <c r="D81" i="1"/>
  <c r="D78" i="1"/>
  <c r="D73" i="1"/>
  <c r="D75" i="1"/>
  <c r="D72" i="1"/>
  <c r="D70" i="1"/>
  <c r="D41" i="1"/>
  <c r="D39" i="1"/>
  <c r="D22" i="1"/>
  <c r="D14" i="1"/>
  <c r="D4" i="1"/>
  <c r="L104" i="1" l="1"/>
  <c r="D104" i="1" s="1"/>
  <c r="K103" i="1"/>
  <c r="K90" i="1"/>
  <c r="K92" i="1"/>
  <c r="J41" i="1"/>
  <c r="J103" i="1"/>
  <c r="J104" i="1"/>
  <c r="J102" i="1"/>
  <c r="J100" i="1"/>
  <c r="J99" i="1"/>
  <c r="J98" i="1"/>
  <c r="J97" i="1"/>
  <c r="J95" i="1"/>
  <c r="J94" i="1"/>
  <c r="J92" i="1"/>
  <c r="J91" i="1"/>
  <c r="J90" i="1"/>
  <c r="J89" i="1"/>
  <c r="J88" i="1"/>
  <c r="J87" i="1"/>
  <c r="J86" i="1"/>
  <c r="J85" i="1"/>
  <c r="J84" i="1"/>
  <c r="J82" i="1"/>
  <c r="J81" i="1"/>
  <c r="J80" i="1"/>
  <c r="J79" i="1"/>
  <c r="J78" i="1"/>
  <c r="J76" i="1"/>
  <c r="J75" i="1"/>
  <c r="J74" i="1"/>
  <c r="J73" i="1"/>
  <c r="J72" i="1"/>
  <c r="J70" i="1"/>
  <c r="J39" i="1"/>
  <c r="J22" i="1"/>
  <c r="J14" i="1"/>
  <c r="J4" i="1"/>
  <c r="L108" i="1" l="1"/>
  <c r="L111" i="1"/>
  <c r="D111" i="1" s="1"/>
  <c r="D108" i="1"/>
  <c r="K4" i="1"/>
  <c r="I111" i="1"/>
  <c r="H111" i="1"/>
  <c r="G111" i="1"/>
  <c r="F111" i="1"/>
  <c r="J108" i="1"/>
  <c r="J111" i="1" s="1"/>
  <c r="I108" i="1"/>
  <c r="H108" i="1"/>
  <c r="G108" i="1"/>
  <c r="F108" i="1"/>
  <c r="K107" i="1"/>
  <c r="J107" i="1"/>
  <c r="G107" i="1"/>
  <c r="K106" i="1"/>
  <c r="J106" i="1"/>
  <c r="I106" i="1"/>
  <c r="H106" i="1"/>
  <c r="G106" i="1"/>
  <c r="F106" i="1"/>
  <c r="I105" i="1"/>
  <c r="H105" i="1"/>
  <c r="F105" i="1"/>
  <c r="H104" i="1"/>
  <c r="G104" i="1"/>
  <c r="I103" i="1"/>
  <c r="H103" i="1"/>
  <c r="G103" i="1"/>
  <c r="F103" i="1"/>
  <c r="K102" i="1"/>
  <c r="I102" i="1"/>
  <c r="H102" i="1"/>
  <c r="G102" i="1"/>
  <c r="F102" i="1"/>
  <c r="K100" i="1"/>
  <c r="I100" i="1"/>
  <c r="H100" i="1"/>
  <c r="G100" i="1"/>
  <c r="F100" i="1"/>
  <c r="K99" i="1"/>
  <c r="I99" i="1"/>
  <c r="H99" i="1"/>
  <c r="G99" i="1"/>
  <c r="F99" i="1"/>
  <c r="K98" i="1"/>
  <c r="I98" i="1"/>
  <c r="H98" i="1"/>
  <c r="G98" i="1"/>
  <c r="F98" i="1"/>
  <c r="K97" i="1"/>
  <c r="I97" i="1"/>
  <c r="H97" i="1"/>
  <c r="G97" i="1"/>
  <c r="F97" i="1"/>
  <c r="K95" i="1"/>
  <c r="I95" i="1"/>
  <c r="H95" i="1"/>
  <c r="G95" i="1"/>
  <c r="F95" i="1"/>
  <c r="K94" i="1"/>
  <c r="I94" i="1"/>
  <c r="H94" i="1"/>
  <c r="G94" i="1"/>
  <c r="F94" i="1"/>
  <c r="I92" i="1"/>
  <c r="H92" i="1"/>
  <c r="G92" i="1"/>
  <c r="F92" i="1"/>
  <c r="K91" i="1"/>
  <c r="I91" i="1"/>
  <c r="H91" i="1"/>
  <c r="G91" i="1"/>
  <c r="F91" i="1"/>
  <c r="I90" i="1"/>
  <c r="H90" i="1"/>
  <c r="G90" i="1"/>
  <c r="F90" i="1"/>
  <c r="K89" i="1"/>
  <c r="I89" i="1"/>
  <c r="H89" i="1"/>
  <c r="G89" i="1"/>
  <c r="F89" i="1"/>
  <c r="K88" i="1"/>
  <c r="I88" i="1"/>
  <c r="H88" i="1"/>
  <c r="G88" i="1"/>
  <c r="F88" i="1"/>
  <c r="K87" i="1"/>
  <c r="I87" i="1"/>
  <c r="H87" i="1"/>
  <c r="G87" i="1"/>
  <c r="F87" i="1"/>
  <c r="K86" i="1"/>
  <c r="I86" i="1"/>
  <c r="H86" i="1"/>
  <c r="G86" i="1"/>
  <c r="F86" i="1"/>
  <c r="K85" i="1"/>
  <c r="I85" i="1"/>
  <c r="H85" i="1"/>
  <c r="G85" i="1"/>
  <c r="F85" i="1"/>
  <c r="K84" i="1"/>
  <c r="I84" i="1"/>
  <c r="H84" i="1"/>
  <c r="G84" i="1"/>
  <c r="F84" i="1"/>
  <c r="K82" i="1"/>
  <c r="I82" i="1"/>
  <c r="H82" i="1"/>
  <c r="G82" i="1"/>
  <c r="F82" i="1"/>
  <c r="K81" i="1"/>
  <c r="I81" i="1"/>
  <c r="H81" i="1"/>
  <c r="G81" i="1"/>
  <c r="F81" i="1"/>
  <c r="K80" i="1"/>
  <c r="I80" i="1"/>
  <c r="H80" i="1"/>
  <c r="G80" i="1"/>
  <c r="F80" i="1"/>
  <c r="K79" i="1"/>
  <c r="I79" i="1"/>
  <c r="H79" i="1"/>
  <c r="G79" i="1"/>
  <c r="F79" i="1"/>
  <c r="K78" i="1"/>
  <c r="I78" i="1"/>
  <c r="H78" i="1"/>
  <c r="G78" i="1"/>
  <c r="F78" i="1"/>
  <c r="K76" i="1"/>
  <c r="I76" i="1"/>
  <c r="H76" i="1"/>
  <c r="G76" i="1"/>
  <c r="F76" i="1"/>
  <c r="K75" i="1"/>
  <c r="I75" i="1"/>
  <c r="H75" i="1"/>
  <c r="G75" i="1"/>
  <c r="F75" i="1"/>
  <c r="K74" i="1"/>
  <c r="I74" i="1"/>
  <c r="H74" i="1"/>
  <c r="G74" i="1"/>
  <c r="F74" i="1"/>
  <c r="K73" i="1"/>
  <c r="I73" i="1"/>
  <c r="H73" i="1"/>
  <c r="G73" i="1"/>
  <c r="F73" i="1"/>
  <c r="K72" i="1"/>
  <c r="I72" i="1"/>
  <c r="H72" i="1"/>
  <c r="G72" i="1"/>
  <c r="F72" i="1"/>
  <c r="K70" i="1"/>
  <c r="I70" i="1"/>
  <c r="H70" i="1"/>
  <c r="G70" i="1"/>
  <c r="F70" i="1"/>
  <c r="K41" i="1"/>
  <c r="I41" i="1"/>
  <c r="H41" i="1"/>
  <c r="G41" i="1"/>
  <c r="F41" i="1"/>
  <c r="K39" i="1"/>
  <c r="I39" i="1"/>
  <c r="H39" i="1"/>
  <c r="G39" i="1"/>
  <c r="F39" i="1"/>
  <c r="K22" i="1"/>
  <c r="I22" i="1"/>
  <c r="H22" i="1"/>
  <c r="G22" i="1"/>
  <c r="F22" i="1"/>
  <c r="K14" i="1"/>
  <c r="I14" i="1"/>
  <c r="H14" i="1"/>
  <c r="G14" i="1"/>
  <c r="F14" i="1"/>
  <c r="I4" i="1"/>
  <c r="H4" i="1"/>
  <c r="G4" i="1"/>
  <c r="F4" i="1"/>
  <c r="K104" i="1" l="1"/>
  <c r="K108" i="1" s="1"/>
  <c r="K111" i="1" l="1"/>
</calcChain>
</file>

<file path=xl/sharedStrings.xml><?xml version="1.0" encoding="utf-8"?>
<sst xmlns="http://schemas.openxmlformats.org/spreadsheetml/2006/main" count="305" uniqueCount="245">
  <si>
    <t>№</t>
  </si>
  <si>
    <t>Вид работ</t>
  </si>
  <si>
    <t>Периодичность</t>
  </si>
  <si>
    <t>Годовая плата (рублей)</t>
  </si>
  <si>
    <r>
      <rPr>
        <b/>
        <sz val="10"/>
        <color rgb="FF00000A"/>
        <rFont val="Times New Roman"/>
        <family val="1"/>
        <charset val="204"/>
      </rPr>
      <t>Стоимость на 1 м</t>
    </r>
    <r>
      <rPr>
        <b/>
        <vertAlign val="superscript"/>
        <sz val="10"/>
        <color rgb="FF00000A"/>
        <rFont val="Times New Roman"/>
        <family val="1"/>
        <charset val="204"/>
      </rPr>
      <t xml:space="preserve">2 </t>
    </r>
    <r>
      <rPr>
        <b/>
        <sz val="10"/>
        <color rgb="FF00000A"/>
        <rFont val="Times New Roman"/>
        <family val="1"/>
        <charset val="204"/>
      </rPr>
      <t>общей площади (рублей в мес.)</t>
    </r>
  </si>
  <si>
    <t xml:space="preserve">Стоимость с 01.07.2019 </t>
  </si>
  <si>
    <t>Стоимость с 01.07.2020г.</t>
  </si>
  <si>
    <t>Индексация с  01.07.21 г. На 4,9%</t>
  </si>
  <si>
    <t>Индексация с  01.07.22 г. На 9,13%</t>
  </si>
  <si>
    <t>Индексация с  01.07.24 г. На 6,98%</t>
  </si>
  <si>
    <r>
      <rPr>
        <sz val="10"/>
        <color rgb="FF00000A"/>
        <rFont val="Times New Roman"/>
        <family val="1"/>
        <charset val="204"/>
      </rPr>
      <t>Площадь, м</t>
    </r>
    <r>
      <rPr>
        <vertAlign val="superscript"/>
        <sz val="10"/>
        <color rgb="FF00000A"/>
        <rFont val="Times New Roman"/>
        <family val="1"/>
        <charset val="204"/>
      </rPr>
      <t>2</t>
    </r>
  </si>
  <si>
    <t>I.  Содержание помещений общего пользования</t>
  </si>
  <si>
    <t>1.</t>
  </si>
  <si>
    <t>Работы по уборке лестничных клеток</t>
  </si>
  <si>
    <t>1.1.</t>
  </si>
  <si>
    <t>Влажное подметание лестничных площадок и маршей нижних трех этажей</t>
  </si>
  <si>
    <t>5 раз в неделю</t>
  </si>
  <si>
    <t>1.2.</t>
  </si>
  <si>
    <t>Влажное подметание лестничных площадок и маршей выше третьего этажа</t>
  </si>
  <si>
    <t>1 раз в неделю</t>
  </si>
  <si>
    <t>1.3.</t>
  </si>
  <si>
    <t>Влажная протирка подоконников, оконных решеток, перил, чердачных лестниц, шкафов для электросчетчиков и слаботочных устройств</t>
  </si>
  <si>
    <t>2 раза в год</t>
  </si>
  <si>
    <t>1.4.</t>
  </si>
  <si>
    <t>Мытье лестничных площадок и маршей</t>
  </si>
  <si>
    <t>1.5.</t>
  </si>
  <si>
    <t>Обметание пыли с потолков</t>
  </si>
  <si>
    <t>2 раз в год</t>
  </si>
  <si>
    <t>1.6.</t>
  </si>
  <si>
    <t>Мытье стен, дверей, окон</t>
  </si>
  <si>
    <t>1.7.</t>
  </si>
  <si>
    <t>Влажная протирка почтовых ящиков</t>
  </si>
  <si>
    <t>1 раз в месяц</t>
  </si>
  <si>
    <t>1.8.</t>
  </si>
  <si>
    <t>Очистка металлических решеток и приямков. Уборка площадки перед входом в подъезд</t>
  </si>
  <si>
    <t>II. Уборка мусоропроводов</t>
  </si>
  <si>
    <t>2.</t>
  </si>
  <si>
    <t>Работы по уборке мусоропроводов</t>
  </si>
  <si>
    <t>2.1.</t>
  </si>
  <si>
    <t>Удаление мусора из мусороприемных камер</t>
  </si>
  <si>
    <t>2.2.</t>
  </si>
  <si>
    <t>Уборка мусороприемных камер</t>
  </si>
  <si>
    <t>2.3.</t>
  </si>
  <si>
    <t>Уборка вокруг загрузочных клапанов мусоропровода</t>
  </si>
  <si>
    <t>2.4.</t>
  </si>
  <si>
    <t>Мойка нижней части ствола и шибера мусоропровода</t>
  </si>
  <si>
    <t>2.5.</t>
  </si>
  <si>
    <t>Дезинфекция мусоросборников</t>
  </si>
  <si>
    <t>1 раз в квартал</t>
  </si>
  <si>
    <t>2.6.</t>
  </si>
  <si>
    <t>Устранение засорений</t>
  </si>
  <si>
    <t>По мере необходимости</t>
  </si>
  <si>
    <t>III. Уборка придомовой территории</t>
  </si>
  <si>
    <t>3.</t>
  </si>
  <si>
    <t>Работы по уборке придомовой территории</t>
  </si>
  <si>
    <t>3.1.</t>
  </si>
  <si>
    <t>Холодный период</t>
  </si>
  <si>
    <t>3.1.1.</t>
  </si>
  <si>
    <t>Подметание свежевыпавшего снега толщиной до 2 см</t>
  </si>
  <si>
    <t>1 раз в сутки в дни снегопада</t>
  </si>
  <si>
    <t>3.1.2.</t>
  </si>
  <si>
    <t>Сдвигание свежевыпавшего снега толщиной слоя свыше 2 см</t>
  </si>
  <si>
    <t>Через 3 часа во время снегопада</t>
  </si>
  <si>
    <t>3.1.3.</t>
  </si>
  <si>
    <t>Посыпка территории песком или смесью песка с хлоридами</t>
  </si>
  <si>
    <t>2 раза в сутки во время гололеда</t>
  </si>
  <si>
    <t>3.1.4.</t>
  </si>
  <si>
    <t>Очистка территорий от снега наносного происхождения (или подметание территорий, свободных от снежного покрова)</t>
  </si>
  <si>
    <t>1 раз в двое суток в дни снегопада</t>
  </si>
  <si>
    <t>3.1.5.</t>
  </si>
  <si>
    <t>Очистка территорий от наледи и льда</t>
  </si>
  <si>
    <t>1 раз в 3 суток во время гололеда</t>
  </si>
  <si>
    <t>3.1.6.</t>
  </si>
  <si>
    <t>Очистка урн от мусора</t>
  </si>
  <si>
    <t>1 раз в сутки</t>
  </si>
  <si>
    <t>3.2.</t>
  </si>
  <si>
    <t>Теплый период</t>
  </si>
  <si>
    <t>3.2.1.</t>
  </si>
  <si>
    <t>Подметание территории в дни без осадков</t>
  </si>
  <si>
    <t>1 раз в 2-е суток</t>
  </si>
  <si>
    <t>3.2.2.</t>
  </si>
  <si>
    <t>Подметание территорий в дни с осадками до 2 см</t>
  </si>
  <si>
    <t>1 раз в 2-е суток (70%территорий)</t>
  </si>
  <si>
    <t>3.2.3.</t>
  </si>
  <si>
    <t>Подметание территорий в дни с осадками свыше 2 см</t>
  </si>
  <si>
    <t>1 раз в 2-е суток (50%территорий)</t>
  </si>
  <si>
    <t>3.2.4.</t>
  </si>
  <si>
    <t>3.2.5.</t>
  </si>
  <si>
    <t xml:space="preserve">Уборка газонов </t>
  </si>
  <si>
    <t>3.2.6.</t>
  </si>
  <si>
    <t>Поливка газонов, зеленых насаждений</t>
  </si>
  <si>
    <t>3.2.7.</t>
  </si>
  <si>
    <t>Сезонное выкашивание газонов</t>
  </si>
  <si>
    <t>3.2.8.</t>
  </si>
  <si>
    <t>Обрезка и снос деревьев и кустарников</t>
  </si>
  <si>
    <t>По действующим правилам</t>
  </si>
  <si>
    <t>3.3.</t>
  </si>
  <si>
    <t xml:space="preserve">Прочие материальные затраты на санитарное содержание </t>
  </si>
  <si>
    <t>Постоянно</t>
  </si>
  <si>
    <t>IV. Ремонт, и обслуживание конструктивных элементов и внешнее благоустройство</t>
  </si>
  <si>
    <t>4.</t>
  </si>
  <si>
    <t>Работы по ремонту и обслуживанию конструктивных элементов и внешнее благоустройство</t>
  </si>
  <si>
    <t>4.1.</t>
  </si>
  <si>
    <t>Профосмотры конструктивных элементов, в том числе:</t>
  </si>
  <si>
    <t>4.1.1.</t>
  </si>
  <si>
    <t>Общие и частичные осмотры кровельных покрытий</t>
  </si>
  <si>
    <t>6 раз год</t>
  </si>
  <si>
    <t>4.1.2.</t>
  </si>
  <si>
    <t>Общие и частичные осмотры конструктивных элементов</t>
  </si>
  <si>
    <t>4.2.</t>
  </si>
  <si>
    <t>Ремонт конструктивных элементов</t>
  </si>
  <si>
    <t>4.2.1.</t>
  </si>
  <si>
    <t>Укрепление защитной решетки водопроводной воронки</t>
  </si>
  <si>
    <t>4.2.2.</t>
  </si>
  <si>
    <t>Прочистка водопремной воронки внутреннего водостока</t>
  </si>
  <si>
    <t>4.2.3.</t>
  </si>
  <si>
    <t>Восстановление поврежденных участков штукатурки и облицовки</t>
  </si>
  <si>
    <t>4.2.4.</t>
  </si>
  <si>
    <t>Смена или ремонт отмостки</t>
  </si>
  <si>
    <t>4.2.5.</t>
  </si>
  <si>
    <t>Восстановление приямков, входов в подвалы</t>
  </si>
  <si>
    <t>4.3.</t>
  </si>
  <si>
    <t>Техническое обслуживание конструктивных элементов</t>
  </si>
  <si>
    <t>4.3.1.</t>
  </si>
  <si>
    <t>Утепление подвалов и подъездов</t>
  </si>
  <si>
    <t>1 раз в год</t>
  </si>
  <si>
    <t>4.3.2.</t>
  </si>
  <si>
    <t>Укрепление козырьков, ограждений и перил крылец</t>
  </si>
  <si>
    <t>4.3.3.</t>
  </si>
  <si>
    <t>Закрытие слуховых окон, люков и входов на чердак</t>
  </si>
  <si>
    <t>4.3.4.</t>
  </si>
  <si>
    <t>Установка недостающих, частично разбитых и укрепление слабо укрепленных стекол в дверных и оконных заполнениях</t>
  </si>
  <si>
    <t>4.3.5.</t>
  </si>
  <si>
    <t>Установка или укрепление ручек и шпингалетов на оконных и дверных заполнениях</t>
  </si>
  <si>
    <t>4.3.6.</t>
  </si>
  <si>
    <t>Закрытие подвальных и чердачных дверей, металлических решеток и лазов на замки</t>
  </si>
  <si>
    <t>4.3.7.</t>
  </si>
  <si>
    <t>Смазывание подъездных дверей</t>
  </si>
  <si>
    <t>4.3.8.</t>
  </si>
  <si>
    <t>Смазывание замков тех. помещений</t>
  </si>
  <si>
    <t>4.3.9.</t>
  </si>
  <si>
    <t>Укрепление и регулировка доводчиков</t>
  </si>
  <si>
    <t>4.4.</t>
  </si>
  <si>
    <t>Внешнее благоустройство</t>
  </si>
  <si>
    <t>4.4.1.</t>
  </si>
  <si>
    <t>Частичный ремонт тротуарной плитки</t>
  </si>
  <si>
    <t>4.4.2.</t>
  </si>
  <si>
    <t>Окраска решетчатых ограждений, оград, МАФ</t>
  </si>
  <si>
    <t>4.4.3.</t>
  </si>
  <si>
    <t>Установка урн</t>
  </si>
  <si>
    <t>4.4.4.</t>
  </si>
  <si>
    <t>Окраска урн</t>
  </si>
  <si>
    <t>4.4.5.</t>
  </si>
  <si>
    <t>Ремонт скамеек, качель и т.д.</t>
  </si>
  <si>
    <t>4.4.6.</t>
  </si>
  <si>
    <t>Посадка деревьев, кустарников</t>
  </si>
  <si>
    <t>4.4.7.</t>
  </si>
  <si>
    <t>Подготовка к сезонной эксплуатации оборудования детских и спортивных площадок</t>
  </si>
  <si>
    <t>V.  Техническое обслуживание и ремонт внутридомового инженерного оборудования и МОП</t>
  </si>
  <si>
    <t>5.</t>
  </si>
  <si>
    <t>Работы по техническому обслуживанию и ремонту внутридомового инженерного оборудования и МОП</t>
  </si>
  <si>
    <t>5.1.</t>
  </si>
  <si>
    <t>Подготовка к сезонной эксплуатации</t>
  </si>
  <si>
    <t>5.1.1.</t>
  </si>
  <si>
    <t>Ремонт и тех.обслуживание задвижек ХВС и ГВС</t>
  </si>
  <si>
    <t>5.1.2.</t>
  </si>
  <si>
    <t>Прочистка ливнестоков</t>
  </si>
  <si>
    <t>5.1.3.</t>
  </si>
  <si>
    <t>Опрессовка и промывка трубопроводов системы  центрального отопления</t>
  </si>
  <si>
    <t>5.1.4.</t>
  </si>
  <si>
    <t>Ликвидация воздушных пробок в системе центрального отопления (наладка системы - стояки)</t>
  </si>
  <si>
    <t>5.1.5.</t>
  </si>
  <si>
    <t>Испытание трубопроводов системы центрального отопления (Наладка системы отопления)</t>
  </si>
  <si>
    <t>5.2.</t>
  </si>
  <si>
    <t>Общие и частичные осмотры и обследования</t>
  </si>
  <si>
    <t>5.2.1.</t>
  </si>
  <si>
    <t>Осмотр системы ЦО. Внутриквартирные устройства</t>
  </si>
  <si>
    <t>5.2.2.</t>
  </si>
  <si>
    <t>Осмотр систем ЦО. Устройства в подвальных помещениях (7 мес. Отопительного сезона)</t>
  </si>
  <si>
    <t>7 раз в год</t>
  </si>
  <si>
    <t>5.2.3.</t>
  </si>
  <si>
    <t>Общие и частичные осмотры общедомовой системы холодного и горячего водоснабжения и водоотведения в технических помещениях</t>
  </si>
  <si>
    <t>12 раз в год</t>
  </si>
  <si>
    <t>5.2.4.</t>
  </si>
  <si>
    <t>Общие и частичные осмотры линий электрических сетей, арматуры, электрооборудования на лестничных площадках, снятие показаний потребленных коммунальных ресурсов</t>
  </si>
  <si>
    <t>5.2.5.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</si>
  <si>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</si>
  <si>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</si>
  <si>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5.3.</t>
  </si>
  <si>
    <t>Техническое обслуживание внутридомовых инженерных сетей и МОП</t>
  </si>
  <si>
    <t>5.3.1.</t>
  </si>
  <si>
    <t>Ремонт электрощитов</t>
  </si>
  <si>
    <t>5.3.2.</t>
  </si>
  <si>
    <t>Ревизия вентилей в местах общего пользования</t>
  </si>
  <si>
    <t>5.3.3.</t>
  </si>
  <si>
    <t>Проверка и прочистка вентканалов</t>
  </si>
  <si>
    <t>3 раза в год</t>
  </si>
  <si>
    <t>5.3.4.</t>
  </si>
  <si>
    <t>Дератизация и дезинсекция подвалов, чердаков, лестничных клеток</t>
  </si>
  <si>
    <t>5.3.5.</t>
  </si>
  <si>
    <t>Аварийное обслуживание</t>
  </si>
  <si>
    <t>5.3.6.</t>
  </si>
  <si>
    <t>Очистка тех. этажей от мусора со сбором его в тару и отноской в установленное место</t>
  </si>
  <si>
    <t>5.3.7.</t>
  </si>
  <si>
    <t>Электроизмерения</t>
  </si>
  <si>
    <t>5.3.8.</t>
  </si>
  <si>
    <t>Очистка кровли от мусора и грязи</t>
  </si>
  <si>
    <t>5.3.9.</t>
  </si>
  <si>
    <t>Проверка и ремонт водяных теплообменников , насосов, запорной арматуры.</t>
  </si>
  <si>
    <t>5.4.</t>
  </si>
  <si>
    <t>Мелкий ремонт</t>
  </si>
  <si>
    <t>5.4.1.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</si>
  <si>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</si>
  <si>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</si>
  <si>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5.4.2.</t>
  </si>
  <si>
    <t>Ремонт ВРУ</t>
  </si>
  <si>
    <t>VI. Прочее</t>
  </si>
  <si>
    <t>6.1.</t>
  </si>
  <si>
    <t>Транспортные расходы</t>
  </si>
  <si>
    <t>6.2.</t>
  </si>
  <si>
    <t>Снятие показаний индивидуальных и общедомовых приборов учета</t>
  </si>
  <si>
    <t>Ежемесячно</t>
  </si>
  <si>
    <t>6.3.</t>
  </si>
  <si>
    <t>Затраты на охрану труда работников РЭС</t>
  </si>
  <si>
    <t>6.4.</t>
  </si>
  <si>
    <t>Утилизация люминесцентных ламп</t>
  </si>
  <si>
    <t>6.5.</t>
  </si>
  <si>
    <t>Непредвиденные работы по текущему ремонту общего имущества жилого дома</t>
  </si>
  <si>
    <t>6.6.</t>
  </si>
  <si>
    <t>Услуги ООО "РРКЦ"</t>
  </si>
  <si>
    <t>6.7.</t>
  </si>
  <si>
    <t>Затраты по управление домом</t>
  </si>
  <si>
    <t>Итого</t>
  </si>
  <si>
    <t>6.8.</t>
  </si>
  <si>
    <t>Техническое обслуживание автоматически запирающихся устройств дверей подъездов (домофон)</t>
  </si>
  <si>
    <t>6.9.</t>
  </si>
  <si>
    <t>Содержание и текущий ремонт лифта</t>
  </si>
  <si>
    <t>06.10.</t>
  </si>
  <si>
    <t xml:space="preserve">Холодное водоснабжение </t>
  </si>
  <si>
    <t>VII. Коммунальные услуги на общедомовые нужды</t>
  </si>
  <si>
    <t>7.1.</t>
  </si>
  <si>
    <t xml:space="preserve">Электроэнергия </t>
  </si>
  <si>
    <t xml:space="preserve">Итого </t>
  </si>
  <si>
    <t>Индексация с  01.07.23 г. На 5,2%</t>
  </si>
  <si>
    <t>Индексация с  01.07.25 г. На 4,64%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</si>
</sst>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d\.mmm"/>
  </numFmts>
  <fonts count="11">
    <font>
      <sz val="11"/>
      <color theme="1"/>
      <name val="Calibri"/>
      <charset val="134"/>
      <scheme val="minor"/>
    </font>
    <font>
      <b/>
      <sz val="10"/>
      <color rgb="FF00000A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A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1"/>
      <color rgb="FF00000A"/>
      <name val="Times New Roman"/>
      <family val="1"/>
      <charset val="204"/>
    </font>
    <font>
      <sz val="11"/>
      <color rgb="FF00000A"/>
      <name val="Calibri"/>
      <family val="2"/>
      <charset val="204"/>
      <scheme val="minor"/>
    </font>
    <font>
      <b/>
      <vertAlign val="superscript"/>
      <sz val="10"/>
      <color rgb="FF00000A"/>
      <name val="Times New Roman"/>
      <family val="1"/>
      <charset val="204"/>
    </font>
    <font>
      <vertAlign val="superscript"/>
      <sz val="10"/>
      <color rgb="FF00000A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164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2" fillId="0" borderId="1" xfId="0" applyNumberFormat="1" applyFont="1" applyBorder="1"/>
    <xf numFmtId="2" fontId="5" fillId="0" borderId="1" xfId="0" applyNumberFormat="1" applyFont="1" applyBorder="1"/>
    <xf numFmtId="165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0" fillId="0" borderId="2" xfId="0" applyNumberFormat="1" applyBorder="1"/>
    <xf numFmtId="2" fontId="2" fillId="0" borderId="2" xfId="0" applyNumberFormat="1" applyFont="1" applyBorder="1"/>
    <xf numFmtId="2" fontId="5" fillId="0" borderId="2" xfId="0" applyNumberFormat="1" applyFont="1" applyBorder="1"/>
    <xf numFmtId="4" fontId="3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abSelected="1" workbookViewId="0">
      <selection activeCell="P5" sqref="P5"/>
    </sheetView>
  </sheetViews>
  <sheetFormatPr defaultColWidth="9" defaultRowHeight="21" customHeight="1"/>
  <cols>
    <col min="2" max="2" width="54.5703125" customWidth="1"/>
    <col min="3" max="3" width="18.140625" customWidth="1"/>
    <col min="4" max="4" width="15.42578125" customWidth="1"/>
    <col min="5" max="5" width="18" hidden="1" customWidth="1"/>
    <col min="6" max="8" width="12.85546875" style="1" hidden="1" customWidth="1"/>
    <col min="9" max="9" width="12.140625" hidden="1" customWidth="1"/>
    <col min="10" max="10" width="10.42578125" hidden="1" customWidth="1"/>
    <col min="11" max="11" width="11.7109375" customWidth="1"/>
    <col min="12" max="12" width="10.140625"/>
    <col min="13" max="13" width="11.42578125" bestFit="1" customWidth="1"/>
  </cols>
  <sheetData>
    <row r="1" spans="1:12" ht="54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2" t="s">
        <v>7</v>
      </c>
      <c r="I1" s="2" t="s">
        <v>8</v>
      </c>
      <c r="J1" s="2" t="s">
        <v>243</v>
      </c>
      <c r="K1" s="2" t="s">
        <v>9</v>
      </c>
      <c r="L1" s="20" t="s">
        <v>244</v>
      </c>
    </row>
    <row r="2" spans="1:12" ht="21" customHeight="1">
      <c r="A2" s="5"/>
      <c r="B2" s="6" t="s">
        <v>10</v>
      </c>
      <c r="C2" s="7">
        <v>2816.7</v>
      </c>
      <c r="D2" s="8"/>
      <c r="E2" s="5"/>
      <c r="F2" s="9"/>
      <c r="G2" s="9"/>
      <c r="H2" s="9"/>
      <c r="I2" s="9"/>
      <c r="J2" s="11"/>
      <c r="K2" s="23"/>
      <c r="L2" s="11"/>
    </row>
    <row r="3" spans="1:12" ht="21" customHeight="1">
      <c r="A3" s="21" t="s">
        <v>11</v>
      </c>
      <c r="B3" s="21"/>
      <c r="C3" s="21"/>
      <c r="D3" s="21"/>
      <c r="E3" s="21"/>
      <c r="F3" s="21"/>
      <c r="G3" s="21"/>
      <c r="H3" s="21"/>
      <c r="I3" s="21"/>
      <c r="J3" s="11"/>
      <c r="K3" s="23"/>
      <c r="L3" s="11"/>
    </row>
    <row r="4" spans="1:12" ht="21" customHeight="1">
      <c r="A4" s="5" t="s">
        <v>12</v>
      </c>
      <c r="B4" s="6" t="s">
        <v>13</v>
      </c>
      <c r="C4" s="6"/>
      <c r="D4" s="26">
        <f>L4*12*C$2</f>
        <v>201788.38799999998</v>
      </c>
      <c r="E4" s="5">
        <v>3.94</v>
      </c>
      <c r="F4" s="9">
        <f>E4*1.0808</f>
        <v>4.2583520000000004</v>
      </c>
      <c r="G4" s="9">
        <f>F4*1.036</f>
        <v>4.4116526719999998</v>
      </c>
      <c r="H4" s="9">
        <f>G4*1.049</f>
        <v>4.6278236529279999</v>
      </c>
      <c r="I4" s="9">
        <f>H4*1.0913+0.02</f>
        <v>5.0703439524403304</v>
      </c>
      <c r="J4" s="9">
        <f>ROUND(I4*1.052,2)</f>
        <v>5.33</v>
      </c>
      <c r="K4" s="23">
        <f>ROUND(J4*1.0698,2)+0.01</f>
        <v>5.71</v>
      </c>
      <c r="L4" s="9">
        <f>ROUND(K4*1.0464,2)</f>
        <v>5.97</v>
      </c>
    </row>
    <row r="5" spans="1:12" ht="21" customHeight="1">
      <c r="A5" s="5" t="s">
        <v>14</v>
      </c>
      <c r="B5" s="6" t="s">
        <v>15</v>
      </c>
      <c r="C5" s="5" t="s">
        <v>16</v>
      </c>
      <c r="D5" s="5"/>
      <c r="E5" s="5"/>
      <c r="F5" s="9"/>
      <c r="G5" s="9"/>
      <c r="H5" s="9"/>
      <c r="I5" s="9"/>
      <c r="J5" s="9"/>
      <c r="K5" s="23"/>
      <c r="L5" s="11"/>
    </row>
    <row r="6" spans="1:12" ht="21" customHeight="1">
      <c r="A6" s="5" t="s">
        <v>17</v>
      </c>
      <c r="B6" s="6" t="s">
        <v>18</v>
      </c>
      <c r="C6" s="5" t="s">
        <v>19</v>
      </c>
      <c r="D6" s="5"/>
      <c r="E6" s="5"/>
      <c r="F6" s="9"/>
      <c r="G6" s="9"/>
      <c r="H6" s="9"/>
      <c r="I6" s="9"/>
      <c r="J6" s="9"/>
      <c r="K6" s="23"/>
      <c r="L6" s="11"/>
    </row>
    <row r="7" spans="1:12" ht="21" customHeight="1">
      <c r="A7" s="5" t="s">
        <v>20</v>
      </c>
      <c r="B7" s="6" t="s">
        <v>21</v>
      </c>
      <c r="C7" s="5" t="s">
        <v>22</v>
      </c>
      <c r="D7" s="5"/>
      <c r="E7" s="5"/>
      <c r="F7" s="9"/>
      <c r="G7" s="9"/>
      <c r="H7" s="9"/>
      <c r="I7" s="9"/>
      <c r="J7" s="9"/>
      <c r="K7" s="23"/>
      <c r="L7" s="11"/>
    </row>
    <row r="8" spans="1:12" ht="21" customHeight="1">
      <c r="A8" s="5" t="s">
        <v>23</v>
      </c>
      <c r="B8" s="6" t="s">
        <v>24</v>
      </c>
      <c r="C8" s="5" t="s">
        <v>22</v>
      </c>
      <c r="D8" s="5"/>
      <c r="E8" s="5"/>
      <c r="F8" s="9"/>
      <c r="G8" s="9"/>
      <c r="H8" s="9"/>
      <c r="I8" s="9"/>
      <c r="J8" s="9"/>
      <c r="K8" s="23"/>
      <c r="L8" s="11"/>
    </row>
    <row r="9" spans="1:12" ht="21" customHeight="1">
      <c r="A9" s="5" t="s">
        <v>25</v>
      </c>
      <c r="B9" s="6" t="s">
        <v>26</v>
      </c>
      <c r="C9" s="5" t="s">
        <v>27</v>
      </c>
      <c r="D9" s="5"/>
      <c r="E9" s="5"/>
      <c r="F9" s="9"/>
      <c r="G9" s="9"/>
      <c r="H9" s="9"/>
      <c r="I9" s="9"/>
      <c r="J9" s="9"/>
      <c r="K9" s="23"/>
      <c r="L9" s="11"/>
    </row>
    <row r="10" spans="1:12" ht="21" customHeight="1">
      <c r="A10" s="5" t="s">
        <v>28</v>
      </c>
      <c r="B10" s="6" t="s">
        <v>29</v>
      </c>
      <c r="C10" s="5" t="s">
        <v>22</v>
      </c>
      <c r="D10" s="5"/>
      <c r="E10" s="5"/>
      <c r="F10" s="9"/>
      <c r="G10" s="9"/>
      <c r="H10" s="9"/>
      <c r="I10" s="9"/>
      <c r="J10" s="9"/>
      <c r="K10" s="23"/>
      <c r="L10" s="11"/>
    </row>
    <row r="11" spans="1:12" ht="21" customHeight="1">
      <c r="A11" s="5" t="s">
        <v>30</v>
      </c>
      <c r="B11" s="6" t="s">
        <v>31</v>
      </c>
      <c r="C11" s="5" t="s">
        <v>32</v>
      </c>
      <c r="D11" s="5"/>
      <c r="E11" s="5"/>
      <c r="F11" s="9"/>
      <c r="G11" s="9"/>
      <c r="H11" s="9"/>
      <c r="I11" s="9"/>
      <c r="J11" s="9"/>
      <c r="K11" s="23"/>
      <c r="L11" s="11"/>
    </row>
    <row r="12" spans="1:12" ht="21" customHeight="1">
      <c r="A12" s="5" t="s">
        <v>33</v>
      </c>
      <c r="B12" s="6" t="s">
        <v>34</v>
      </c>
      <c r="C12" s="5" t="s">
        <v>19</v>
      </c>
      <c r="D12" s="5"/>
      <c r="E12" s="6"/>
      <c r="F12" s="9"/>
      <c r="G12" s="9"/>
      <c r="H12" s="9"/>
      <c r="I12" s="9"/>
      <c r="J12" s="9"/>
      <c r="K12" s="23"/>
      <c r="L12" s="11"/>
    </row>
    <row r="13" spans="1:12" ht="21" customHeight="1">
      <c r="A13" s="21" t="s">
        <v>35</v>
      </c>
      <c r="B13" s="21"/>
      <c r="C13" s="21"/>
      <c r="D13" s="21"/>
      <c r="E13" s="21"/>
      <c r="F13" s="21"/>
      <c r="G13" s="21"/>
      <c r="H13" s="21"/>
      <c r="I13" s="21"/>
      <c r="J13" s="9"/>
      <c r="K13" s="23"/>
      <c r="L13" s="11"/>
    </row>
    <row r="14" spans="1:12" ht="21" customHeight="1">
      <c r="A14" s="5" t="s">
        <v>36</v>
      </c>
      <c r="B14" s="6" t="s">
        <v>37</v>
      </c>
      <c r="C14" s="5"/>
      <c r="D14" s="26">
        <f>L14*12*C$2</f>
        <v>35828.423999999999</v>
      </c>
      <c r="E14" s="5">
        <v>0.7</v>
      </c>
      <c r="F14" s="9">
        <f t="shared" ref="F14:F41" si="0">E14*1.0808</f>
        <v>0.75656000000000001</v>
      </c>
      <c r="G14" s="9">
        <f t="shared" ref="G14:G41" si="1">F14*1.036</f>
        <v>0.78379615999999996</v>
      </c>
      <c r="H14" s="9">
        <f t="shared" ref="H14:H41" si="2">G14*1.049</f>
        <v>0.82220217184</v>
      </c>
      <c r="I14" s="9">
        <f>H14*1.0913</f>
        <v>0.89726923012899196</v>
      </c>
      <c r="J14" s="9">
        <f>ROUND(I14*1.052,2)</f>
        <v>0.94</v>
      </c>
      <c r="K14" s="23">
        <f>ROUND(J14*1.0698,2)</f>
        <v>1.01</v>
      </c>
      <c r="L14" s="9">
        <f>ROUND(K14*1.0464,2)</f>
        <v>1.06</v>
      </c>
    </row>
    <row r="15" spans="1:12" ht="21" customHeight="1">
      <c r="A15" s="5" t="s">
        <v>38</v>
      </c>
      <c r="B15" s="6" t="s">
        <v>39</v>
      </c>
      <c r="C15" s="5" t="s">
        <v>16</v>
      </c>
      <c r="D15" s="5"/>
      <c r="E15" s="6"/>
      <c r="F15" s="9"/>
      <c r="G15" s="9"/>
      <c r="H15" s="9"/>
      <c r="I15" s="9"/>
      <c r="J15" s="9"/>
      <c r="K15" s="23"/>
      <c r="L15" s="11"/>
    </row>
    <row r="16" spans="1:12" ht="21" customHeight="1">
      <c r="A16" s="5" t="s">
        <v>40</v>
      </c>
      <c r="B16" s="6" t="s">
        <v>41</v>
      </c>
      <c r="C16" s="5" t="s">
        <v>16</v>
      </c>
      <c r="D16" s="5"/>
      <c r="E16" s="6"/>
      <c r="F16" s="9"/>
      <c r="G16" s="9"/>
      <c r="H16" s="9"/>
      <c r="I16" s="9"/>
      <c r="J16" s="9"/>
      <c r="K16" s="23"/>
      <c r="L16" s="11"/>
    </row>
    <row r="17" spans="1:12" ht="21" customHeight="1">
      <c r="A17" s="5" t="s">
        <v>42</v>
      </c>
      <c r="B17" s="6" t="s">
        <v>43</v>
      </c>
      <c r="C17" s="5" t="s">
        <v>16</v>
      </c>
      <c r="D17" s="5"/>
      <c r="E17" s="6"/>
      <c r="F17" s="9"/>
      <c r="G17" s="9"/>
      <c r="H17" s="9"/>
      <c r="I17" s="9"/>
      <c r="J17" s="9"/>
      <c r="K17" s="23"/>
      <c r="L17" s="11"/>
    </row>
    <row r="18" spans="1:12" ht="21" customHeight="1">
      <c r="A18" s="5" t="s">
        <v>44</v>
      </c>
      <c r="B18" s="6" t="s">
        <v>45</v>
      </c>
      <c r="C18" s="5" t="s">
        <v>32</v>
      </c>
      <c r="D18" s="5"/>
      <c r="E18" s="6"/>
      <c r="F18" s="9"/>
      <c r="G18" s="9"/>
      <c r="H18" s="9"/>
      <c r="I18" s="9"/>
      <c r="J18" s="9"/>
      <c r="K18" s="23"/>
      <c r="L18" s="11"/>
    </row>
    <row r="19" spans="1:12" ht="21" customHeight="1">
      <c r="A19" s="5" t="s">
        <v>46</v>
      </c>
      <c r="B19" s="6" t="s">
        <v>47</v>
      </c>
      <c r="C19" s="5" t="s">
        <v>48</v>
      </c>
      <c r="D19" s="5"/>
      <c r="E19" s="6"/>
      <c r="F19" s="9"/>
      <c r="G19" s="9"/>
      <c r="H19" s="9"/>
      <c r="I19" s="9"/>
      <c r="J19" s="9"/>
      <c r="K19" s="23"/>
      <c r="L19" s="11"/>
    </row>
    <row r="20" spans="1:12" ht="21" customHeight="1">
      <c r="A20" s="5" t="s">
        <v>49</v>
      </c>
      <c r="B20" s="6" t="s">
        <v>50</v>
      </c>
      <c r="C20" s="5" t="s">
        <v>51</v>
      </c>
      <c r="D20" s="5"/>
      <c r="E20" s="6"/>
      <c r="F20" s="9"/>
      <c r="G20" s="9"/>
      <c r="H20" s="9"/>
      <c r="I20" s="9"/>
      <c r="J20" s="9"/>
      <c r="K20" s="23"/>
      <c r="L20" s="11"/>
    </row>
    <row r="21" spans="1:12" ht="21" customHeight="1">
      <c r="A21" s="21" t="s">
        <v>52</v>
      </c>
      <c r="B21" s="21"/>
      <c r="C21" s="21"/>
      <c r="D21" s="21"/>
      <c r="E21" s="21"/>
      <c r="F21" s="21"/>
      <c r="G21" s="21"/>
      <c r="H21" s="21"/>
      <c r="I21" s="21"/>
      <c r="J21" s="9"/>
      <c r="K21" s="23"/>
      <c r="L21" s="11"/>
    </row>
    <row r="22" spans="1:12" ht="21" customHeight="1">
      <c r="A22" s="5" t="s">
        <v>53</v>
      </c>
      <c r="B22" s="6" t="s">
        <v>54</v>
      </c>
      <c r="C22" s="6"/>
      <c r="D22" s="26">
        <f>L22*12*C$2</f>
        <v>134187.58799999999</v>
      </c>
      <c r="E22" s="5">
        <v>2.5499999999999998</v>
      </c>
      <c r="F22" s="9">
        <f t="shared" si="0"/>
        <v>2.75604</v>
      </c>
      <c r="G22" s="9">
        <f t="shared" si="1"/>
        <v>2.8552574399999999</v>
      </c>
      <c r="H22" s="9">
        <f t="shared" si="2"/>
        <v>2.9951650545600002</v>
      </c>
      <c r="I22" s="9">
        <f>H22*1.0913+0.1</f>
        <v>3.3686236240413301</v>
      </c>
      <c r="J22" s="9">
        <f>ROUND(I22*1.052,2)</f>
        <v>3.54</v>
      </c>
      <c r="K22" s="23">
        <f>ROUND(J22*1.0698,2)</f>
        <v>3.79</v>
      </c>
      <c r="L22" s="9">
        <f>ROUND(K22*1.0464,2)</f>
        <v>3.97</v>
      </c>
    </row>
    <row r="23" spans="1:12" ht="21" customHeight="1">
      <c r="A23" s="5" t="s">
        <v>55</v>
      </c>
      <c r="B23" s="6" t="s">
        <v>56</v>
      </c>
      <c r="C23" s="6"/>
      <c r="D23" s="5"/>
      <c r="E23" s="5"/>
      <c r="F23" s="9"/>
      <c r="G23" s="9"/>
      <c r="H23" s="9"/>
      <c r="I23" s="9"/>
      <c r="J23" s="9"/>
      <c r="K23" s="23"/>
      <c r="L23" s="11"/>
    </row>
    <row r="24" spans="1:12" ht="28.5" customHeight="1">
      <c r="A24" s="5" t="s">
        <v>57</v>
      </c>
      <c r="B24" s="6" t="s">
        <v>58</v>
      </c>
      <c r="C24" s="5" t="s">
        <v>59</v>
      </c>
      <c r="D24" s="5"/>
      <c r="E24" s="5"/>
      <c r="F24" s="9"/>
      <c r="G24" s="9"/>
      <c r="H24" s="9"/>
      <c r="I24" s="9"/>
      <c r="J24" s="9"/>
      <c r="K24" s="23"/>
      <c r="L24" s="11"/>
    </row>
    <row r="25" spans="1:12" ht="28.5" customHeight="1">
      <c r="A25" s="5" t="s">
        <v>60</v>
      </c>
      <c r="B25" s="6" t="s">
        <v>61</v>
      </c>
      <c r="C25" s="5" t="s">
        <v>62</v>
      </c>
      <c r="D25" s="5"/>
      <c r="E25" s="5"/>
      <c r="F25" s="9"/>
      <c r="G25" s="9"/>
      <c r="H25" s="9"/>
      <c r="I25" s="9"/>
      <c r="J25" s="9"/>
      <c r="K25" s="23"/>
      <c r="L25" s="11"/>
    </row>
    <row r="26" spans="1:12" ht="27" customHeight="1">
      <c r="A26" s="5" t="s">
        <v>63</v>
      </c>
      <c r="B26" s="6" t="s">
        <v>64</v>
      </c>
      <c r="C26" s="5" t="s">
        <v>65</v>
      </c>
      <c r="D26" s="5"/>
      <c r="E26" s="5"/>
      <c r="F26" s="9"/>
      <c r="G26" s="9"/>
      <c r="H26" s="9"/>
      <c r="I26" s="9"/>
      <c r="J26" s="9"/>
      <c r="K26" s="23"/>
      <c r="L26" s="11"/>
    </row>
    <row r="27" spans="1:12" ht="43.5" customHeight="1">
      <c r="A27" s="5" t="s">
        <v>66</v>
      </c>
      <c r="B27" s="6" t="s">
        <v>67</v>
      </c>
      <c r="C27" s="5" t="s">
        <v>68</v>
      </c>
      <c r="D27" s="5"/>
      <c r="E27" s="5"/>
      <c r="F27" s="9"/>
      <c r="G27" s="9"/>
      <c r="H27" s="9"/>
      <c r="I27" s="9"/>
      <c r="J27" s="9"/>
      <c r="K27" s="23"/>
      <c r="L27" s="11"/>
    </row>
    <row r="28" spans="1:12" ht="40.5" customHeight="1">
      <c r="A28" s="5" t="s">
        <v>69</v>
      </c>
      <c r="B28" s="6" t="s">
        <v>70</v>
      </c>
      <c r="C28" s="5" t="s">
        <v>71</v>
      </c>
      <c r="D28" s="5"/>
      <c r="E28" s="5"/>
      <c r="F28" s="9"/>
      <c r="G28" s="9"/>
      <c r="H28" s="9"/>
      <c r="I28" s="9"/>
      <c r="J28" s="9"/>
      <c r="K28" s="23"/>
      <c r="L28" s="11"/>
    </row>
    <row r="29" spans="1:12" ht="21" customHeight="1">
      <c r="A29" s="5" t="s">
        <v>72</v>
      </c>
      <c r="B29" s="6" t="s">
        <v>73</v>
      </c>
      <c r="C29" s="5" t="s">
        <v>74</v>
      </c>
      <c r="D29" s="5"/>
      <c r="E29" s="5"/>
      <c r="F29" s="9"/>
      <c r="G29" s="9"/>
      <c r="H29" s="9"/>
      <c r="I29" s="9"/>
      <c r="J29" s="9"/>
      <c r="K29" s="23"/>
      <c r="L29" s="11"/>
    </row>
    <row r="30" spans="1:12" ht="21" customHeight="1">
      <c r="A30" s="5" t="s">
        <v>75</v>
      </c>
      <c r="B30" s="6" t="s">
        <v>76</v>
      </c>
      <c r="C30" s="5"/>
      <c r="D30" s="5"/>
      <c r="E30" s="5"/>
      <c r="F30" s="9"/>
      <c r="G30" s="9"/>
      <c r="H30" s="9"/>
      <c r="I30" s="9"/>
      <c r="J30" s="9"/>
      <c r="K30" s="23"/>
      <c r="L30" s="11"/>
    </row>
    <row r="31" spans="1:12" ht="21" customHeight="1">
      <c r="A31" s="5" t="s">
        <v>77</v>
      </c>
      <c r="B31" s="6" t="s">
        <v>78</v>
      </c>
      <c r="C31" s="5" t="s">
        <v>79</v>
      </c>
      <c r="D31" s="5"/>
      <c r="E31" s="5"/>
      <c r="F31" s="9"/>
      <c r="G31" s="9"/>
      <c r="H31" s="9"/>
      <c r="I31" s="9"/>
      <c r="J31" s="9"/>
      <c r="K31" s="23"/>
      <c r="L31" s="11"/>
    </row>
    <row r="32" spans="1:12" ht="38.25" customHeight="1">
      <c r="A32" s="5" t="s">
        <v>80</v>
      </c>
      <c r="B32" s="6" t="s">
        <v>81</v>
      </c>
      <c r="C32" s="5" t="s">
        <v>82</v>
      </c>
      <c r="D32" s="5"/>
      <c r="E32" s="5"/>
      <c r="F32" s="9"/>
      <c r="G32" s="9"/>
      <c r="H32" s="9"/>
      <c r="I32" s="9"/>
      <c r="J32" s="9"/>
      <c r="K32" s="23"/>
      <c r="L32" s="11"/>
    </row>
    <row r="33" spans="1:12" ht="26.25" customHeight="1">
      <c r="A33" s="5" t="s">
        <v>83</v>
      </c>
      <c r="B33" s="6" t="s">
        <v>84</v>
      </c>
      <c r="C33" s="5" t="s">
        <v>85</v>
      </c>
      <c r="D33" s="5"/>
      <c r="E33" s="5"/>
      <c r="F33" s="9"/>
      <c r="G33" s="9"/>
      <c r="H33" s="9"/>
      <c r="I33" s="9"/>
      <c r="J33" s="9"/>
      <c r="K33" s="23"/>
      <c r="L33" s="11"/>
    </row>
    <row r="34" spans="1:12" ht="21" customHeight="1">
      <c r="A34" s="5" t="s">
        <v>86</v>
      </c>
      <c r="B34" s="6" t="s">
        <v>73</v>
      </c>
      <c r="C34" s="5" t="s">
        <v>74</v>
      </c>
      <c r="D34" s="5"/>
      <c r="E34" s="5"/>
      <c r="F34" s="9"/>
      <c r="G34" s="9"/>
      <c r="H34" s="9"/>
      <c r="I34" s="9"/>
      <c r="J34" s="9"/>
      <c r="K34" s="23"/>
      <c r="L34" s="11"/>
    </row>
    <row r="35" spans="1:12" ht="21" customHeight="1">
      <c r="A35" s="5" t="s">
        <v>87</v>
      </c>
      <c r="B35" s="6" t="s">
        <v>88</v>
      </c>
      <c r="C35" s="5" t="s">
        <v>79</v>
      </c>
      <c r="D35" s="5"/>
      <c r="E35" s="5"/>
      <c r="F35" s="9"/>
      <c r="G35" s="9"/>
      <c r="H35" s="9"/>
      <c r="I35" s="9"/>
      <c r="J35" s="9"/>
      <c r="K35" s="23"/>
      <c r="L35" s="11"/>
    </row>
    <row r="36" spans="1:12" ht="21" customHeight="1">
      <c r="A36" s="5" t="s">
        <v>89</v>
      </c>
      <c r="B36" s="6" t="s">
        <v>90</v>
      </c>
      <c r="C36" s="5" t="s">
        <v>79</v>
      </c>
      <c r="D36" s="5"/>
      <c r="E36" s="5"/>
      <c r="F36" s="9"/>
      <c r="G36" s="9"/>
      <c r="H36" s="9"/>
      <c r="I36" s="9"/>
      <c r="J36" s="9"/>
      <c r="K36" s="23"/>
      <c r="L36" s="11"/>
    </row>
    <row r="37" spans="1:12" ht="35.25" customHeight="1">
      <c r="A37" s="5" t="s">
        <v>91</v>
      </c>
      <c r="B37" s="6" t="s">
        <v>92</v>
      </c>
      <c r="C37" s="5" t="s">
        <v>51</v>
      </c>
      <c r="D37" s="5"/>
      <c r="E37" s="5"/>
      <c r="F37" s="9"/>
      <c r="G37" s="9"/>
      <c r="H37" s="9"/>
      <c r="I37" s="9"/>
      <c r="J37" s="9"/>
      <c r="K37" s="23"/>
      <c r="L37" s="11"/>
    </row>
    <row r="38" spans="1:12" ht="21" customHeight="1">
      <c r="A38" s="5" t="s">
        <v>93</v>
      </c>
      <c r="B38" s="6" t="s">
        <v>94</v>
      </c>
      <c r="C38" s="5" t="s">
        <v>95</v>
      </c>
      <c r="D38" s="5"/>
      <c r="E38" s="5"/>
      <c r="F38" s="9"/>
      <c r="G38" s="9"/>
      <c r="H38" s="9"/>
      <c r="I38" s="9"/>
      <c r="J38" s="9"/>
      <c r="K38" s="23"/>
      <c r="L38" s="11"/>
    </row>
    <row r="39" spans="1:12" ht="21" customHeight="1">
      <c r="A39" s="5" t="s">
        <v>96</v>
      </c>
      <c r="B39" s="6" t="s">
        <v>97</v>
      </c>
      <c r="C39" s="5" t="s">
        <v>98</v>
      </c>
      <c r="D39" s="26">
        <f>L39*12*C$2</f>
        <v>5746.0679999999993</v>
      </c>
      <c r="E39" s="5">
        <v>0.11</v>
      </c>
      <c r="F39" s="9">
        <f t="shared" si="0"/>
        <v>0.11888799999999999</v>
      </c>
      <c r="G39" s="9">
        <f t="shared" si="1"/>
        <v>0.123167968</v>
      </c>
      <c r="H39" s="9">
        <f t="shared" si="2"/>
        <v>0.12920319843200001</v>
      </c>
      <c r="I39" s="9">
        <f>H39*1.0913</f>
        <v>0.14099945044884199</v>
      </c>
      <c r="J39" s="9">
        <f>ROUND(I39*1.052,2)</f>
        <v>0.15</v>
      </c>
      <c r="K39" s="23">
        <f>ROUND(J39*1.0698,2)</f>
        <v>0.16</v>
      </c>
      <c r="L39" s="9">
        <f>ROUND(K39*1.0464,2)</f>
        <v>0.17</v>
      </c>
    </row>
    <row r="40" spans="1:12" ht="25.5" customHeight="1">
      <c r="A40" s="21" t="s">
        <v>99</v>
      </c>
      <c r="B40" s="21"/>
      <c r="C40" s="21"/>
      <c r="D40" s="21"/>
      <c r="E40" s="21"/>
      <c r="F40" s="21"/>
      <c r="G40" s="21"/>
      <c r="H40" s="21"/>
      <c r="I40" s="21"/>
      <c r="J40" s="9"/>
      <c r="K40" s="23"/>
      <c r="L40" s="11"/>
    </row>
    <row r="41" spans="1:12" ht="21" customHeight="1">
      <c r="A41" s="2" t="s">
        <v>100</v>
      </c>
      <c r="B41" s="10" t="s">
        <v>101</v>
      </c>
      <c r="C41" s="2"/>
      <c r="D41" s="26">
        <f>L41*12*C$2</f>
        <v>43940.520000000004</v>
      </c>
      <c r="E41" s="2">
        <v>0.85</v>
      </c>
      <c r="F41" s="9">
        <f t="shared" si="0"/>
        <v>0.91868000000000005</v>
      </c>
      <c r="G41" s="9">
        <f t="shared" si="1"/>
        <v>0.95175248000000001</v>
      </c>
      <c r="H41" s="9">
        <f t="shared" si="2"/>
        <v>0.99838835152000005</v>
      </c>
      <c r="I41" s="9">
        <f>H41*1.0913</f>
        <v>1.0895412080137801</v>
      </c>
      <c r="J41" s="9">
        <f>ROUND(I41*1.052,2)+0.01</f>
        <v>1.1599999999999999</v>
      </c>
      <c r="K41" s="23">
        <f>ROUND(J41*1.0698,2)</f>
        <v>1.24</v>
      </c>
      <c r="L41" s="9">
        <f>ROUND(K41*1.0464,2)</f>
        <v>1.3</v>
      </c>
    </row>
    <row r="42" spans="1:12" ht="25.5" customHeight="1">
      <c r="A42" s="2" t="s">
        <v>102</v>
      </c>
      <c r="B42" s="10" t="s">
        <v>103</v>
      </c>
      <c r="C42" s="2"/>
      <c r="D42" s="5"/>
      <c r="E42" s="2"/>
      <c r="F42" s="9"/>
      <c r="G42" s="9"/>
      <c r="H42" s="9"/>
      <c r="I42" s="9"/>
      <c r="J42" s="9"/>
      <c r="K42" s="23"/>
      <c r="L42" s="11"/>
    </row>
    <row r="43" spans="1:12" ht="21" customHeight="1">
      <c r="A43" s="5" t="s">
        <v>104</v>
      </c>
      <c r="B43" s="6" t="s">
        <v>105</v>
      </c>
      <c r="C43" s="5" t="s">
        <v>106</v>
      </c>
      <c r="D43" s="5"/>
      <c r="E43" s="6"/>
      <c r="F43" s="9"/>
      <c r="G43" s="9"/>
      <c r="H43" s="9"/>
      <c r="I43" s="9"/>
      <c r="J43" s="9"/>
      <c r="K43" s="23"/>
      <c r="L43" s="11"/>
    </row>
    <row r="44" spans="1:12" ht="21" customHeight="1">
      <c r="A44" s="5" t="s">
        <v>107</v>
      </c>
      <c r="B44" s="6" t="s">
        <v>108</v>
      </c>
      <c r="C44" s="5" t="s">
        <v>27</v>
      </c>
      <c r="D44" s="5"/>
      <c r="E44" s="6"/>
      <c r="F44" s="9"/>
      <c r="G44" s="9"/>
      <c r="H44" s="9"/>
      <c r="I44" s="9"/>
      <c r="J44" s="9"/>
      <c r="K44" s="23"/>
      <c r="L44" s="11"/>
    </row>
    <row r="45" spans="1:12" ht="21" customHeight="1">
      <c r="A45" s="2" t="s">
        <v>109</v>
      </c>
      <c r="B45" s="10" t="s">
        <v>110</v>
      </c>
      <c r="C45" s="2"/>
      <c r="D45" s="5"/>
      <c r="E45" s="2"/>
      <c r="F45" s="9"/>
      <c r="G45" s="9"/>
      <c r="H45" s="9"/>
      <c r="I45" s="9"/>
      <c r="J45" s="9"/>
      <c r="K45" s="23"/>
      <c r="L45" s="11"/>
    </row>
    <row r="46" spans="1:12" ht="24" customHeight="1">
      <c r="A46" s="5" t="s">
        <v>111</v>
      </c>
      <c r="B46" s="6" t="s">
        <v>112</v>
      </c>
      <c r="C46" s="5" t="s">
        <v>22</v>
      </c>
      <c r="D46" s="5"/>
      <c r="E46" s="6"/>
      <c r="F46" s="9"/>
      <c r="G46" s="9"/>
      <c r="H46" s="9"/>
      <c r="I46" s="9"/>
      <c r="J46" s="9"/>
      <c r="K46" s="23"/>
      <c r="L46" s="11"/>
    </row>
    <row r="47" spans="1:12" ht="30.75" customHeight="1">
      <c r="A47" s="5" t="s">
        <v>113</v>
      </c>
      <c r="B47" s="6" t="s">
        <v>114</v>
      </c>
      <c r="C47" s="5" t="s">
        <v>51</v>
      </c>
      <c r="D47" s="5"/>
      <c r="E47" s="6"/>
      <c r="F47" s="9"/>
      <c r="G47" s="9"/>
      <c r="H47" s="9"/>
      <c r="I47" s="9"/>
      <c r="J47" s="9"/>
      <c r="K47" s="23"/>
      <c r="L47" s="11"/>
    </row>
    <row r="48" spans="1:12" ht="26.25" customHeight="1">
      <c r="A48" s="5" t="s">
        <v>115</v>
      </c>
      <c r="B48" s="6" t="s">
        <v>116</v>
      </c>
      <c r="C48" s="5" t="s">
        <v>51</v>
      </c>
      <c r="D48" s="5"/>
      <c r="E48" s="6"/>
      <c r="F48" s="9"/>
      <c r="G48" s="9"/>
      <c r="H48" s="9"/>
      <c r="I48" s="9"/>
      <c r="J48" s="9"/>
      <c r="K48" s="23"/>
      <c r="L48" s="11"/>
    </row>
    <row r="49" spans="1:12" ht="28.5" customHeight="1">
      <c r="A49" s="5" t="s">
        <v>117</v>
      </c>
      <c r="B49" s="6" t="s">
        <v>118</v>
      </c>
      <c r="C49" s="5" t="s">
        <v>51</v>
      </c>
      <c r="D49" s="5"/>
      <c r="E49" s="6"/>
      <c r="F49" s="9"/>
      <c r="G49" s="9"/>
      <c r="H49" s="9"/>
      <c r="I49" s="9"/>
      <c r="J49" s="9"/>
      <c r="K49" s="23"/>
      <c r="L49" s="11"/>
    </row>
    <row r="50" spans="1:12" ht="26.25" customHeight="1">
      <c r="A50" s="5" t="s">
        <v>119</v>
      </c>
      <c r="B50" s="6" t="s">
        <v>120</v>
      </c>
      <c r="C50" s="5" t="s">
        <v>51</v>
      </c>
      <c r="D50" s="5"/>
      <c r="E50" s="6"/>
      <c r="F50" s="9"/>
      <c r="G50" s="9"/>
      <c r="H50" s="9"/>
      <c r="I50" s="9"/>
      <c r="J50" s="9"/>
      <c r="K50" s="23"/>
      <c r="L50" s="11"/>
    </row>
    <row r="51" spans="1:12" ht="25.5" customHeight="1">
      <c r="A51" s="2" t="s">
        <v>121</v>
      </c>
      <c r="B51" s="10" t="s">
        <v>122</v>
      </c>
      <c r="C51" s="2"/>
      <c r="D51" s="5"/>
      <c r="E51" s="2"/>
      <c r="F51" s="9"/>
      <c r="G51" s="9"/>
      <c r="H51" s="9"/>
      <c r="I51" s="9"/>
      <c r="J51" s="9"/>
      <c r="K51" s="23"/>
      <c r="L51" s="11"/>
    </row>
    <row r="52" spans="1:12" ht="21" customHeight="1">
      <c r="A52" s="5" t="s">
        <v>123</v>
      </c>
      <c r="B52" s="6" t="s">
        <v>124</v>
      </c>
      <c r="C52" s="5" t="s">
        <v>125</v>
      </c>
      <c r="D52" s="5"/>
      <c r="E52" s="6"/>
      <c r="F52" s="9"/>
      <c r="G52" s="9"/>
      <c r="H52" s="9"/>
      <c r="I52" s="9"/>
      <c r="J52" s="9"/>
      <c r="K52" s="23"/>
      <c r="L52" s="11"/>
    </row>
    <row r="53" spans="1:12" ht="21" customHeight="1">
      <c r="A53" s="5" t="s">
        <v>126</v>
      </c>
      <c r="B53" s="6" t="s">
        <v>127</v>
      </c>
      <c r="C53" s="5" t="s">
        <v>125</v>
      </c>
      <c r="D53" s="5"/>
      <c r="E53" s="6"/>
      <c r="F53" s="9"/>
      <c r="G53" s="9"/>
      <c r="H53" s="9"/>
      <c r="I53" s="9"/>
      <c r="J53" s="9"/>
      <c r="K53" s="23"/>
      <c r="L53" s="11"/>
    </row>
    <row r="54" spans="1:12" ht="27" customHeight="1">
      <c r="A54" s="5" t="s">
        <v>128</v>
      </c>
      <c r="B54" s="6" t="s">
        <v>129</v>
      </c>
      <c r="C54" s="5" t="s">
        <v>51</v>
      </c>
      <c r="D54" s="5"/>
      <c r="E54" s="6"/>
      <c r="F54" s="9"/>
      <c r="G54" s="9"/>
      <c r="H54" s="9"/>
      <c r="I54" s="9"/>
      <c r="J54" s="9"/>
      <c r="K54" s="23"/>
      <c r="L54" s="11"/>
    </row>
    <row r="55" spans="1:12" ht="26.25" customHeight="1">
      <c r="A55" s="5" t="s">
        <v>130</v>
      </c>
      <c r="B55" s="6" t="s">
        <v>131</v>
      </c>
      <c r="C55" s="5" t="s">
        <v>51</v>
      </c>
      <c r="D55" s="5"/>
      <c r="E55" s="6"/>
      <c r="F55" s="9"/>
      <c r="G55" s="9"/>
      <c r="H55" s="9"/>
      <c r="I55" s="9"/>
      <c r="J55" s="9"/>
      <c r="K55" s="23"/>
      <c r="L55" s="11"/>
    </row>
    <row r="56" spans="1:12" ht="26.25" customHeight="1">
      <c r="A56" s="5" t="s">
        <v>132</v>
      </c>
      <c r="B56" s="6" t="s">
        <v>133</v>
      </c>
      <c r="C56" s="5" t="s">
        <v>51</v>
      </c>
      <c r="D56" s="5"/>
      <c r="E56" s="6"/>
      <c r="F56" s="9"/>
      <c r="G56" s="9"/>
      <c r="H56" s="9"/>
      <c r="I56" s="9"/>
      <c r="J56" s="9"/>
      <c r="K56" s="23"/>
      <c r="L56" s="11"/>
    </row>
    <row r="57" spans="1:12" ht="21" customHeight="1">
      <c r="A57" s="5" t="s">
        <v>134</v>
      </c>
      <c r="B57" s="6" t="s">
        <v>135</v>
      </c>
      <c r="C57" s="5" t="s">
        <v>51</v>
      </c>
      <c r="D57" s="5"/>
      <c r="E57" s="6"/>
      <c r="F57" s="9"/>
      <c r="G57" s="9"/>
      <c r="H57" s="9"/>
      <c r="I57" s="9"/>
      <c r="J57" s="9"/>
      <c r="K57" s="23"/>
      <c r="L57" s="11"/>
    </row>
    <row r="58" spans="1:12" ht="21" customHeight="1">
      <c r="A58" s="5" t="s">
        <v>136</v>
      </c>
      <c r="B58" s="6" t="s">
        <v>137</v>
      </c>
      <c r="C58" s="5" t="s">
        <v>22</v>
      </c>
      <c r="D58" s="5"/>
      <c r="E58" s="6"/>
      <c r="F58" s="9"/>
      <c r="G58" s="9"/>
      <c r="H58" s="9"/>
      <c r="I58" s="9"/>
      <c r="J58" s="9"/>
      <c r="K58" s="23"/>
      <c r="L58" s="11"/>
    </row>
    <row r="59" spans="1:12" ht="21" customHeight="1">
      <c r="A59" s="5" t="s">
        <v>138</v>
      </c>
      <c r="B59" s="6" t="s">
        <v>139</v>
      </c>
      <c r="C59" s="5" t="s">
        <v>125</v>
      </c>
      <c r="D59" s="5"/>
      <c r="E59" s="6"/>
      <c r="F59" s="9"/>
      <c r="G59" s="9"/>
      <c r="H59" s="9"/>
      <c r="I59" s="9"/>
      <c r="J59" s="9"/>
      <c r="K59" s="23"/>
      <c r="L59" s="11"/>
    </row>
    <row r="60" spans="1:12" ht="21" customHeight="1">
      <c r="A60" s="5" t="s">
        <v>140</v>
      </c>
      <c r="B60" s="6" t="s">
        <v>141</v>
      </c>
      <c r="C60" s="5" t="s">
        <v>22</v>
      </c>
      <c r="D60" s="5"/>
      <c r="E60" s="6"/>
      <c r="F60" s="9"/>
      <c r="G60" s="9"/>
      <c r="H60" s="9"/>
      <c r="I60" s="9"/>
      <c r="J60" s="9"/>
      <c r="K60" s="23"/>
      <c r="L60" s="11"/>
    </row>
    <row r="61" spans="1:12" ht="21" customHeight="1">
      <c r="A61" s="2" t="s">
        <v>142</v>
      </c>
      <c r="B61" s="10" t="s">
        <v>143</v>
      </c>
      <c r="C61" s="2"/>
      <c r="D61" s="5"/>
      <c r="E61" s="2"/>
      <c r="F61" s="9"/>
      <c r="G61" s="9"/>
      <c r="H61" s="9"/>
      <c r="I61" s="9"/>
      <c r="J61" s="9"/>
      <c r="K61" s="23"/>
      <c r="L61" s="11"/>
    </row>
    <row r="62" spans="1:12" ht="28.5" customHeight="1">
      <c r="A62" s="5" t="s">
        <v>144</v>
      </c>
      <c r="B62" s="6" t="s">
        <v>145</v>
      </c>
      <c r="C62" s="5" t="s">
        <v>51</v>
      </c>
      <c r="D62" s="5"/>
      <c r="E62" s="5"/>
      <c r="F62" s="9"/>
      <c r="G62" s="9"/>
      <c r="H62" s="9"/>
      <c r="I62" s="9"/>
      <c r="J62" s="9"/>
      <c r="K62" s="23"/>
      <c r="L62" s="11"/>
    </row>
    <row r="63" spans="1:12" ht="21" customHeight="1">
      <c r="A63" s="5" t="s">
        <v>146</v>
      </c>
      <c r="B63" s="6" t="s">
        <v>147</v>
      </c>
      <c r="C63" s="5" t="s">
        <v>125</v>
      </c>
      <c r="D63" s="5"/>
      <c r="E63" s="5"/>
      <c r="F63" s="9"/>
      <c r="G63" s="9"/>
      <c r="H63" s="9"/>
      <c r="I63" s="9"/>
      <c r="J63" s="9"/>
      <c r="K63" s="23"/>
      <c r="L63" s="11"/>
    </row>
    <row r="64" spans="1:12" ht="24.75" customHeight="1">
      <c r="A64" s="5" t="s">
        <v>148</v>
      </c>
      <c r="B64" s="6" t="s">
        <v>149</v>
      </c>
      <c r="C64" s="5" t="s">
        <v>51</v>
      </c>
      <c r="D64" s="5"/>
      <c r="E64" s="5"/>
      <c r="F64" s="9"/>
      <c r="G64" s="9"/>
      <c r="H64" s="9"/>
      <c r="I64" s="9"/>
      <c r="J64" s="9"/>
      <c r="K64" s="23"/>
      <c r="L64" s="11"/>
    </row>
    <row r="65" spans="1:12" ht="21" customHeight="1">
      <c r="A65" s="12" t="s">
        <v>150</v>
      </c>
      <c r="B65" s="6" t="s">
        <v>151</v>
      </c>
      <c r="C65" s="5" t="s">
        <v>125</v>
      </c>
      <c r="D65" s="5"/>
      <c r="E65" s="5"/>
      <c r="F65" s="9"/>
      <c r="G65" s="9"/>
      <c r="H65" s="9"/>
      <c r="I65" s="9"/>
      <c r="J65" s="9"/>
      <c r="K65" s="23"/>
      <c r="L65" s="11"/>
    </row>
    <row r="66" spans="1:12" ht="21" customHeight="1">
      <c r="A66" s="5" t="s">
        <v>152</v>
      </c>
      <c r="B66" s="6" t="s">
        <v>153</v>
      </c>
      <c r="C66" s="5" t="s">
        <v>98</v>
      </c>
      <c r="D66" s="5"/>
      <c r="E66" s="5"/>
      <c r="F66" s="9"/>
      <c r="G66" s="9"/>
      <c r="H66" s="9"/>
      <c r="I66" s="9"/>
      <c r="J66" s="9"/>
      <c r="K66" s="23"/>
      <c r="L66" s="11"/>
    </row>
    <row r="67" spans="1:12" ht="28.5" customHeight="1">
      <c r="A67" s="5" t="s">
        <v>154</v>
      </c>
      <c r="B67" s="6" t="s">
        <v>155</v>
      </c>
      <c r="C67" s="5" t="s">
        <v>51</v>
      </c>
      <c r="D67" s="5"/>
      <c r="E67" s="5"/>
      <c r="F67" s="9"/>
      <c r="G67" s="9"/>
      <c r="H67" s="9"/>
      <c r="I67" s="9"/>
      <c r="J67" s="9"/>
      <c r="K67" s="23"/>
      <c r="L67" s="11"/>
    </row>
    <row r="68" spans="1:12" ht="21" customHeight="1">
      <c r="A68" s="5" t="s">
        <v>156</v>
      </c>
      <c r="B68" s="6" t="s">
        <v>157</v>
      </c>
      <c r="C68" s="5" t="s">
        <v>125</v>
      </c>
      <c r="D68" s="5"/>
      <c r="E68" s="5"/>
      <c r="F68" s="9"/>
      <c r="G68" s="9"/>
      <c r="H68" s="9"/>
      <c r="I68" s="9"/>
      <c r="J68" s="9"/>
      <c r="K68" s="23"/>
      <c r="L68" s="11"/>
    </row>
    <row r="69" spans="1:12" ht="25.5" customHeight="1">
      <c r="A69" s="21" t="s">
        <v>158</v>
      </c>
      <c r="B69" s="21"/>
      <c r="C69" s="21"/>
      <c r="D69" s="21"/>
      <c r="E69" s="21"/>
      <c r="F69" s="21"/>
      <c r="G69" s="21"/>
      <c r="H69" s="21"/>
      <c r="I69" s="21"/>
      <c r="J69" s="9"/>
      <c r="K69" s="23"/>
      <c r="L69" s="11"/>
    </row>
    <row r="70" spans="1:12" ht="21" customHeight="1">
      <c r="A70" s="2" t="s">
        <v>159</v>
      </c>
      <c r="B70" s="10" t="s">
        <v>160</v>
      </c>
      <c r="C70" s="2"/>
      <c r="D70" s="26">
        <f>L70*12*C$2</f>
        <v>159199.88399999999</v>
      </c>
      <c r="E70" s="2">
        <v>3.12</v>
      </c>
      <c r="F70" s="9">
        <f t="shared" ref="F70:F103" si="3">E70*1.0808</f>
        <v>3.372096</v>
      </c>
      <c r="G70" s="9">
        <f t="shared" ref="G70:G104" si="4">F70*1.036</f>
        <v>3.4934914560000001</v>
      </c>
      <c r="H70" s="9">
        <f t="shared" ref="H70:H106" si="5">G70*1.049</f>
        <v>3.6646725373439999</v>
      </c>
      <c r="I70" s="9">
        <f>H70*1.0913</f>
        <v>3.9992571400035102</v>
      </c>
      <c r="J70" s="9">
        <f>ROUND(I70*1.052,2)</f>
        <v>4.21</v>
      </c>
      <c r="K70" s="23">
        <f t="shared" ref="K70:K76" si="6">ROUND(J70*1.0698,2)</f>
        <v>4.5</v>
      </c>
      <c r="L70" s="9">
        <f>ROUND(K70*1.0464,2)</f>
        <v>4.71</v>
      </c>
    </row>
    <row r="71" spans="1:12" ht="21" customHeight="1">
      <c r="A71" s="2" t="s">
        <v>161</v>
      </c>
      <c r="B71" s="10" t="s">
        <v>162</v>
      </c>
      <c r="C71" s="2"/>
      <c r="D71" s="5"/>
      <c r="E71" s="2"/>
      <c r="F71" s="9"/>
      <c r="G71" s="9"/>
      <c r="H71" s="9"/>
      <c r="I71" s="9"/>
      <c r="J71" s="9"/>
      <c r="K71" s="23"/>
      <c r="L71" s="11"/>
    </row>
    <row r="72" spans="1:12" ht="21" customHeight="1">
      <c r="A72" s="5" t="s">
        <v>163</v>
      </c>
      <c r="B72" s="6" t="s">
        <v>164</v>
      </c>
      <c r="C72" s="5" t="s">
        <v>125</v>
      </c>
      <c r="D72" s="26">
        <f>L72*12*C$2</f>
        <v>15210.18</v>
      </c>
      <c r="E72" s="5">
        <v>0.3</v>
      </c>
      <c r="F72" s="9">
        <f t="shared" si="3"/>
        <v>0.32423999999999997</v>
      </c>
      <c r="G72" s="9">
        <f t="shared" si="4"/>
        <v>0.33591263999999998</v>
      </c>
      <c r="H72" s="9">
        <f t="shared" si="5"/>
        <v>0.35237235936</v>
      </c>
      <c r="I72" s="9">
        <f t="shared" ref="I72:I76" si="7">H72*1.0913</f>
        <v>0.38454395576956801</v>
      </c>
      <c r="J72" s="9">
        <f>ROUND(I72*1.052,2)</f>
        <v>0.4</v>
      </c>
      <c r="K72" s="23">
        <f t="shared" si="6"/>
        <v>0.43</v>
      </c>
      <c r="L72" s="9">
        <f>ROUND(K72*1.0464,2)</f>
        <v>0.45</v>
      </c>
    </row>
    <row r="73" spans="1:12" ht="21" customHeight="1">
      <c r="A73" s="5" t="s">
        <v>165</v>
      </c>
      <c r="B73" s="6" t="s">
        <v>166</v>
      </c>
      <c r="C73" s="5" t="s">
        <v>125</v>
      </c>
      <c r="D73" s="26">
        <f t="shared" ref="D73:D107" si="8">L73*12*C$2</f>
        <v>4394.0519999999997</v>
      </c>
      <c r="E73" s="5">
        <v>0.08</v>
      </c>
      <c r="F73" s="9">
        <f t="shared" si="3"/>
        <v>8.6463999999999999E-2</v>
      </c>
      <c r="G73" s="9">
        <f t="shared" si="4"/>
        <v>8.9576703999999993E-2</v>
      </c>
      <c r="H73" s="9">
        <f t="shared" si="5"/>
        <v>9.3965962496000005E-2</v>
      </c>
      <c r="I73" s="9">
        <f t="shared" si="7"/>
        <v>0.10254505487188501</v>
      </c>
      <c r="J73" s="9">
        <f>ROUND(I73*1.052,2)</f>
        <v>0.11</v>
      </c>
      <c r="K73" s="23">
        <f t="shared" si="6"/>
        <v>0.12</v>
      </c>
      <c r="L73" s="9">
        <f t="shared" ref="L73:L107" si="9">ROUND(K73*1.0464,2)</f>
        <v>0.13</v>
      </c>
    </row>
    <row r="74" spans="1:12" ht="21" customHeight="1">
      <c r="A74" s="5" t="s">
        <v>167</v>
      </c>
      <c r="B74" s="6" t="s">
        <v>168</v>
      </c>
      <c r="C74" s="5" t="s">
        <v>125</v>
      </c>
      <c r="D74" s="26">
        <f t="shared" si="8"/>
        <v>3380.0400000000004</v>
      </c>
      <c r="E74" s="5">
        <v>7.0000000000000007E-2</v>
      </c>
      <c r="F74" s="9">
        <f t="shared" si="3"/>
        <v>7.5656000000000001E-2</v>
      </c>
      <c r="G74" s="9">
        <f t="shared" si="4"/>
        <v>7.8379615999999999E-2</v>
      </c>
      <c r="H74" s="9">
        <f t="shared" si="5"/>
        <v>8.2220217183999994E-2</v>
      </c>
      <c r="I74" s="9">
        <f t="shared" si="7"/>
        <v>8.9726923012899196E-2</v>
      </c>
      <c r="J74" s="9">
        <f>ROUND(I74*1.052,2)</f>
        <v>0.09</v>
      </c>
      <c r="K74" s="23">
        <f t="shared" si="6"/>
        <v>0.1</v>
      </c>
      <c r="L74" s="9">
        <f t="shared" si="9"/>
        <v>0.1</v>
      </c>
    </row>
    <row r="75" spans="1:12" ht="21" customHeight="1">
      <c r="A75" s="5" t="s">
        <v>169</v>
      </c>
      <c r="B75" s="6" t="s">
        <v>170</v>
      </c>
      <c r="C75" s="5" t="s">
        <v>125</v>
      </c>
      <c r="D75" s="26">
        <f t="shared" si="8"/>
        <v>7098.0839999999998</v>
      </c>
      <c r="E75" s="5">
        <v>0.14000000000000001</v>
      </c>
      <c r="F75" s="9">
        <f t="shared" si="3"/>
        <v>0.151312</v>
      </c>
      <c r="G75" s="9">
        <f t="shared" si="4"/>
        <v>0.156759232</v>
      </c>
      <c r="H75" s="9">
        <f t="shared" si="5"/>
        <v>0.16444043436799999</v>
      </c>
      <c r="I75" s="9">
        <f t="shared" si="7"/>
        <v>0.179453846025798</v>
      </c>
      <c r="J75" s="9">
        <f>ROUND(I75*1.052,2)</f>
        <v>0.19</v>
      </c>
      <c r="K75" s="23">
        <f t="shared" si="6"/>
        <v>0.2</v>
      </c>
      <c r="L75" s="9">
        <f t="shared" si="9"/>
        <v>0.21</v>
      </c>
    </row>
    <row r="76" spans="1:12" ht="21" customHeight="1">
      <c r="A76" s="5" t="s">
        <v>171</v>
      </c>
      <c r="B76" s="6" t="s">
        <v>172</v>
      </c>
      <c r="C76" s="5" t="s">
        <v>125</v>
      </c>
      <c r="D76" s="26">
        <f t="shared" si="8"/>
        <v>4732.0560000000005</v>
      </c>
      <c r="E76" s="5">
        <v>0.09</v>
      </c>
      <c r="F76" s="9">
        <f t="shared" si="3"/>
        <v>9.7271999999999997E-2</v>
      </c>
      <c r="G76" s="9">
        <f t="shared" si="4"/>
        <v>0.100773792</v>
      </c>
      <c r="H76" s="9">
        <f t="shared" si="5"/>
        <v>0.105711707808</v>
      </c>
      <c r="I76" s="9">
        <f t="shared" si="7"/>
        <v>0.11536318673087</v>
      </c>
      <c r="J76" s="9">
        <f>ROUND(I76*1.052,2)</f>
        <v>0.12</v>
      </c>
      <c r="K76" s="23">
        <f t="shared" si="6"/>
        <v>0.13</v>
      </c>
      <c r="L76" s="9">
        <f t="shared" si="9"/>
        <v>0.14000000000000001</v>
      </c>
    </row>
    <row r="77" spans="1:12" ht="25.5" customHeight="1">
      <c r="A77" s="2" t="s">
        <v>173</v>
      </c>
      <c r="B77" s="10" t="s">
        <v>174</v>
      </c>
      <c r="C77" s="2"/>
      <c r="D77" s="5"/>
      <c r="E77" s="2"/>
      <c r="F77" s="9"/>
      <c r="G77" s="9"/>
      <c r="H77" s="9"/>
      <c r="I77" s="9"/>
      <c r="J77" s="9"/>
      <c r="K77" s="23"/>
      <c r="L77" s="11"/>
    </row>
    <row r="78" spans="1:12" ht="25.5" customHeight="1">
      <c r="A78" s="5" t="s">
        <v>175</v>
      </c>
      <c r="B78" s="6" t="s">
        <v>176</v>
      </c>
      <c r="C78" s="5" t="s">
        <v>125</v>
      </c>
      <c r="D78" s="26">
        <f t="shared" si="8"/>
        <v>7436.0879999999997</v>
      </c>
      <c r="E78" s="5">
        <v>0.15</v>
      </c>
      <c r="F78" s="9">
        <f t="shared" si="3"/>
        <v>0.16211999999999999</v>
      </c>
      <c r="G78" s="9">
        <f t="shared" si="4"/>
        <v>0.16795631999999999</v>
      </c>
      <c r="H78" s="9">
        <f t="shared" si="5"/>
        <v>0.17618617968</v>
      </c>
      <c r="I78" s="9">
        <f>H78*1.0913</f>
        <v>0.19227197788478401</v>
      </c>
      <c r="J78" s="9">
        <f>ROUND(I78*1.052,2)</f>
        <v>0.2</v>
      </c>
      <c r="K78" s="23">
        <f t="shared" ref="K78:K82" si="10">ROUND(J78*1.0698,2)</f>
        <v>0.21</v>
      </c>
      <c r="L78" s="9">
        <f t="shared" si="9"/>
        <v>0.22</v>
      </c>
    </row>
    <row r="79" spans="1:12" ht="27.75" customHeight="1">
      <c r="A79" s="5" t="s">
        <v>177</v>
      </c>
      <c r="B79" s="6" t="s">
        <v>178</v>
      </c>
      <c r="C79" s="5" t="s">
        <v>179</v>
      </c>
      <c r="D79" s="26">
        <f t="shared" si="8"/>
        <v>4732.0560000000005</v>
      </c>
      <c r="E79" s="5">
        <v>0.09</v>
      </c>
      <c r="F79" s="9">
        <f t="shared" si="3"/>
        <v>9.7271999999999997E-2</v>
      </c>
      <c r="G79" s="9">
        <f t="shared" si="4"/>
        <v>0.100773792</v>
      </c>
      <c r="H79" s="9">
        <f t="shared" si="5"/>
        <v>0.105711707808</v>
      </c>
      <c r="I79" s="9">
        <f t="shared" ref="I79:I95" si="11">H79*1.0913</f>
        <v>0.11536318673087</v>
      </c>
      <c r="J79" s="9">
        <f>ROUND(I79*1.052,2)</f>
        <v>0.12</v>
      </c>
      <c r="K79" s="23">
        <f t="shared" si="10"/>
        <v>0.13</v>
      </c>
      <c r="L79" s="9">
        <f t="shared" si="9"/>
        <v>0.14000000000000001</v>
      </c>
    </row>
    <row r="80" spans="1:12" ht="39" customHeight="1">
      <c r="A80" s="5" t="s">
        <v>180</v>
      </c>
      <c r="B80" s="6" t="s">
        <v>181</v>
      </c>
      <c r="C80" s="5" t="s">
        <v>182</v>
      </c>
      <c r="D80" s="26">
        <f t="shared" si="8"/>
        <v>12168.144</v>
      </c>
      <c r="E80" s="5">
        <v>0.24</v>
      </c>
      <c r="F80" s="9">
        <f t="shared" si="3"/>
        <v>0.25939200000000001</v>
      </c>
      <c r="G80" s="9">
        <f t="shared" si="4"/>
        <v>0.26873011200000002</v>
      </c>
      <c r="H80" s="9">
        <f t="shared" si="5"/>
        <v>0.28189788748799999</v>
      </c>
      <c r="I80" s="9">
        <f t="shared" si="11"/>
        <v>0.30763516461565399</v>
      </c>
      <c r="J80" s="9">
        <f>ROUND(I80*1.052,2)</f>
        <v>0.32</v>
      </c>
      <c r="K80" s="23">
        <f t="shared" si="10"/>
        <v>0.34</v>
      </c>
      <c r="L80" s="9">
        <f t="shared" si="9"/>
        <v>0.36</v>
      </c>
    </row>
    <row r="81" spans="1:12" ht="44.25" customHeight="1">
      <c r="A81" s="5" t="s">
        <v>183</v>
      </c>
      <c r="B81" s="6" t="s">
        <v>184</v>
      </c>
      <c r="C81" s="5" t="s">
        <v>182</v>
      </c>
      <c r="D81" s="26">
        <f t="shared" si="8"/>
        <v>3380.0400000000004</v>
      </c>
      <c r="E81" s="5">
        <v>7.0000000000000007E-2</v>
      </c>
      <c r="F81" s="9">
        <f t="shared" si="3"/>
        <v>7.5656000000000001E-2</v>
      </c>
      <c r="G81" s="9">
        <f t="shared" si="4"/>
        <v>7.8379615999999999E-2</v>
      </c>
      <c r="H81" s="9">
        <f t="shared" si="5"/>
        <v>8.2220217183999994E-2</v>
      </c>
      <c r="I81" s="9">
        <f t="shared" si="11"/>
        <v>8.9726923012899196E-2</v>
      </c>
      <c r="J81" s="9">
        <f>ROUND(I81*1.052,2)</f>
        <v>0.09</v>
      </c>
      <c r="K81" s="23">
        <f t="shared" si="10"/>
        <v>0.1</v>
      </c>
      <c r="L81" s="9">
        <f t="shared" si="9"/>
        <v>0.1</v>
      </c>
    </row>
    <row r="82" spans="1:12" ht="33" customHeight="1">
      <c r="A82" s="5" t="s">
        <v>185</v>
      </c>
      <c r="B82" s="6" t="s">
        <v>186</v>
      </c>
      <c r="C82" s="5" t="s">
        <v>187</v>
      </c>
      <c r="D82" s="26">
        <f t="shared" si="8"/>
        <v>21632.255999999998</v>
      </c>
      <c r="E82" s="5">
        <v>0.42</v>
      </c>
      <c r="F82" s="9">
        <f t="shared" si="3"/>
        <v>0.45393600000000001</v>
      </c>
      <c r="G82" s="9">
        <f t="shared" si="4"/>
        <v>0.47027769600000002</v>
      </c>
      <c r="H82" s="9">
        <f t="shared" si="5"/>
        <v>0.49332130310400002</v>
      </c>
      <c r="I82" s="9">
        <f t="shared" si="11"/>
        <v>0.53836153807739495</v>
      </c>
      <c r="J82" s="9">
        <f>ROUND(I82*1.052,2)</f>
        <v>0.56999999999999995</v>
      </c>
      <c r="K82" s="23">
        <f t="shared" si="10"/>
        <v>0.61</v>
      </c>
      <c r="L82" s="9">
        <f t="shared" si="9"/>
        <v>0.64</v>
      </c>
    </row>
    <row r="83" spans="1:12" ht="25.5" customHeight="1">
      <c r="A83" s="2" t="s">
        <v>188</v>
      </c>
      <c r="B83" s="10" t="s">
        <v>189</v>
      </c>
      <c r="C83" s="2"/>
      <c r="D83" s="5"/>
      <c r="E83" s="2"/>
      <c r="F83" s="9"/>
      <c r="G83" s="9"/>
      <c r="H83" s="9"/>
      <c r="I83" s="9"/>
      <c r="J83" s="9"/>
      <c r="K83" s="23"/>
      <c r="L83" s="9"/>
    </row>
    <row r="84" spans="1:12" ht="21" customHeight="1">
      <c r="A84" s="5" t="s">
        <v>190</v>
      </c>
      <c r="B84" s="6" t="s">
        <v>191</v>
      </c>
      <c r="C84" s="5" t="s">
        <v>125</v>
      </c>
      <c r="D84" s="26">
        <f t="shared" si="8"/>
        <v>6084.0720000000001</v>
      </c>
      <c r="E84" s="5">
        <v>0.12</v>
      </c>
      <c r="F84" s="9">
        <f t="shared" si="3"/>
        <v>0.12969600000000001</v>
      </c>
      <c r="G84" s="9">
        <f t="shared" si="4"/>
        <v>0.13436505600000001</v>
      </c>
      <c r="H84" s="9">
        <f t="shared" si="5"/>
        <v>0.14094894374399999</v>
      </c>
      <c r="I84" s="9">
        <f t="shared" si="11"/>
        <v>0.15381758230782699</v>
      </c>
      <c r="J84" s="9">
        <f t="shared" ref="J84:J92" si="12">ROUND(I84*1.052,2)</f>
        <v>0.16</v>
      </c>
      <c r="K84" s="23">
        <f t="shared" ref="K84:K91" si="13">ROUND(J84*1.0698,2)</f>
        <v>0.17</v>
      </c>
      <c r="L84" s="9">
        <f t="shared" si="9"/>
        <v>0.18</v>
      </c>
    </row>
    <row r="85" spans="1:12" ht="21" customHeight="1">
      <c r="A85" s="5" t="s">
        <v>192</v>
      </c>
      <c r="B85" s="6" t="s">
        <v>193</v>
      </c>
      <c r="C85" s="5" t="s">
        <v>125</v>
      </c>
      <c r="D85" s="26">
        <f t="shared" si="8"/>
        <v>1352.0159999999998</v>
      </c>
      <c r="E85" s="5">
        <v>0.03</v>
      </c>
      <c r="F85" s="9">
        <f t="shared" si="3"/>
        <v>3.2424000000000001E-2</v>
      </c>
      <c r="G85" s="9">
        <f t="shared" si="4"/>
        <v>3.3591264000000003E-2</v>
      </c>
      <c r="H85" s="9">
        <f t="shared" si="5"/>
        <v>3.5237235935999998E-2</v>
      </c>
      <c r="I85" s="9">
        <f t="shared" si="11"/>
        <v>3.8454395576956797E-2</v>
      </c>
      <c r="J85" s="9">
        <f t="shared" si="12"/>
        <v>0.04</v>
      </c>
      <c r="K85" s="23">
        <f t="shared" si="13"/>
        <v>0.04</v>
      </c>
      <c r="L85" s="9">
        <f t="shared" si="9"/>
        <v>0.04</v>
      </c>
    </row>
    <row r="86" spans="1:12" ht="21" customHeight="1">
      <c r="A86" s="5" t="s">
        <v>194</v>
      </c>
      <c r="B86" s="6" t="s">
        <v>195</v>
      </c>
      <c r="C86" s="5" t="s">
        <v>196</v>
      </c>
      <c r="D86" s="26">
        <f t="shared" si="8"/>
        <v>4394.0519999999997</v>
      </c>
      <c r="E86" s="5">
        <v>0.08</v>
      </c>
      <c r="F86" s="9">
        <f t="shared" si="3"/>
        <v>8.6463999999999999E-2</v>
      </c>
      <c r="G86" s="9">
        <f t="shared" si="4"/>
        <v>8.9576703999999993E-2</v>
      </c>
      <c r="H86" s="9">
        <f t="shared" si="5"/>
        <v>9.3965962496000005E-2</v>
      </c>
      <c r="I86" s="9">
        <f t="shared" si="11"/>
        <v>0.10254505487188501</v>
      </c>
      <c r="J86" s="9">
        <f t="shared" si="12"/>
        <v>0.11</v>
      </c>
      <c r="K86" s="23">
        <f t="shared" si="13"/>
        <v>0.12</v>
      </c>
      <c r="L86" s="9">
        <f t="shared" si="9"/>
        <v>0.13</v>
      </c>
    </row>
    <row r="87" spans="1:12" ht="21" customHeight="1">
      <c r="A87" s="5" t="s">
        <v>197</v>
      </c>
      <c r="B87" s="6" t="s">
        <v>198</v>
      </c>
      <c r="C87" s="5" t="s">
        <v>125</v>
      </c>
      <c r="D87" s="26">
        <f t="shared" si="8"/>
        <v>2366.0280000000002</v>
      </c>
      <c r="E87" s="5">
        <v>0.05</v>
      </c>
      <c r="F87" s="9">
        <f t="shared" si="3"/>
        <v>5.4039999999999998E-2</v>
      </c>
      <c r="G87" s="9">
        <f t="shared" si="4"/>
        <v>5.5985439999999997E-2</v>
      </c>
      <c r="H87" s="9">
        <f t="shared" si="5"/>
        <v>5.872872656E-2</v>
      </c>
      <c r="I87" s="9">
        <f t="shared" si="11"/>
        <v>6.4090659294928007E-2</v>
      </c>
      <c r="J87" s="9">
        <f t="shared" si="12"/>
        <v>7.0000000000000007E-2</v>
      </c>
      <c r="K87" s="23">
        <f t="shared" si="13"/>
        <v>7.0000000000000007E-2</v>
      </c>
      <c r="L87" s="9">
        <f t="shared" si="9"/>
        <v>7.0000000000000007E-2</v>
      </c>
    </row>
    <row r="88" spans="1:12" ht="21" customHeight="1">
      <c r="A88" s="5" t="s">
        <v>199</v>
      </c>
      <c r="B88" s="6" t="s">
        <v>200</v>
      </c>
      <c r="C88" s="5" t="s">
        <v>98</v>
      </c>
      <c r="D88" s="26">
        <f t="shared" si="8"/>
        <v>15210.18</v>
      </c>
      <c r="E88" s="5">
        <v>0.3</v>
      </c>
      <c r="F88" s="9">
        <f t="shared" si="3"/>
        <v>0.32423999999999997</v>
      </c>
      <c r="G88" s="9">
        <f t="shared" si="4"/>
        <v>0.33591263999999998</v>
      </c>
      <c r="H88" s="9">
        <f t="shared" si="5"/>
        <v>0.35237235936</v>
      </c>
      <c r="I88" s="9">
        <f t="shared" si="11"/>
        <v>0.38454395576956801</v>
      </c>
      <c r="J88" s="9">
        <f t="shared" si="12"/>
        <v>0.4</v>
      </c>
      <c r="K88" s="23">
        <f t="shared" si="13"/>
        <v>0.43</v>
      </c>
      <c r="L88" s="9">
        <f t="shared" si="9"/>
        <v>0.45</v>
      </c>
    </row>
    <row r="89" spans="1:12" ht="21" customHeight="1">
      <c r="A89" s="5" t="s">
        <v>201</v>
      </c>
      <c r="B89" s="6" t="s">
        <v>202</v>
      </c>
      <c r="C89" s="5" t="s">
        <v>125</v>
      </c>
      <c r="D89" s="26">
        <f t="shared" si="8"/>
        <v>1690.0200000000002</v>
      </c>
      <c r="E89" s="5">
        <v>0.04</v>
      </c>
      <c r="F89" s="9">
        <f t="shared" si="3"/>
        <v>4.3232E-2</v>
      </c>
      <c r="G89" s="9">
        <f t="shared" si="4"/>
        <v>4.4788351999999997E-2</v>
      </c>
      <c r="H89" s="9">
        <f t="shared" si="5"/>
        <v>4.6982981248000003E-2</v>
      </c>
      <c r="I89" s="9">
        <f t="shared" si="11"/>
        <v>5.1272527435942399E-2</v>
      </c>
      <c r="J89" s="9">
        <f t="shared" si="12"/>
        <v>0.05</v>
      </c>
      <c r="K89" s="23">
        <f t="shared" si="13"/>
        <v>0.05</v>
      </c>
      <c r="L89" s="9">
        <f t="shared" si="9"/>
        <v>0.05</v>
      </c>
    </row>
    <row r="90" spans="1:12" ht="21" customHeight="1">
      <c r="A90" s="5" t="s">
        <v>203</v>
      </c>
      <c r="B90" s="6" t="s">
        <v>204</v>
      </c>
      <c r="C90" s="5" t="s">
        <v>125</v>
      </c>
      <c r="D90" s="26">
        <f t="shared" si="8"/>
        <v>13182.155999999999</v>
      </c>
      <c r="E90" s="5">
        <v>0.25</v>
      </c>
      <c r="F90" s="9">
        <f t="shared" si="3"/>
        <v>0.2702</v>
      </c>
      <c r="G90" s="9">
        <f t="shared" si="4"/>
        <v>0.27992719999999999</v>
      </c>
      <c r="H90" s="9">
        <f t="shared" si="5"/>
        <v>0.2936436328</v>
      </c>
      <c r="I90" s="9">
        <f t="shared" si="11"/>
        <v>0.32045329647463999</v>
      </c>
      <c r="J90" s="9">
        <f t="shared" si="12"/>
        <v>0.34</v>
      </c>
      <c r="K90" s="23">
        <f>ROUND(J90*1.0698,2)+0.01</f>
        <v>0.37</v>
      </c>
      <c r="L90" s="9">
        <f t="shared" si="9"/>
        <v>0.39</v>
      </c>
    </row>
    <row r="91" spans="1:12" ht="21" customHeight="1">
      <c r="A91" s="5" t="s">
        <v>205</v>
      </c>
      <c r="B91" s="6" t="s">
        <v>206</v>
      </c>
      <c r="C91" s="5" t="s">
        <v>125</v>
      </c>
      <c r="D91" s="26">
        <f t="shared" si="8"/>
        <v>1352.0159999999998</v>
      </c>
      <c r="E91" s="5">
        <v>0.03</v>
      </c>
      <c r="F91" s="9">
        <f t="shared" si="3"/>
        <v>3.2424000000000001E-2</v>
      </c>
      <c r="G91" s="9">
        <f t="shared" si="4"/>
        <v>3.3591264000000003E-2</v>
      </c>
      <c r="H91" s="9">
        <f t="shared" si="5"/>
        <v>3.5237235935999998E-2</v>
      </c>
      <c r="I91" s="9">
        <f t="shared" si="11"/>
        <v>3.8454395576956797E-2</v>
      </c>
      <c r="J91" s="9">
        <f t="shared" si="12"/>
        <v>0.04</v>
      </c>
      <c r="K91" s="23">
        <f t="shared" si="13"/>
        <v>0.04</v>
      </c>
      <c r="L91" s="9">
        <f t="shared" si="9"/>
        <v>0.04</v>
      </c>
    </row>
    <row r="92" spans="1:12" ht="21" customHeight="1">
      <c r="A92" s="5" t="s">
        <v>207</v>
      </c>
      <c r="B92" s="6" t="s">
        <v>208</v>
      </c>
      <c r="C92" s="5" t="s">
        <v>22</v>
      </c>
      <c r="D92" s="26">
        <f t="shared" si="8"/>
        <v>18590.22</v>
      </c>
      <c r="E92" s="5">
        <v>0.36</v>
      </c>
      <c r="F92" s="9">
        <f t="shared" si="3"/>
        <v>0.38908799999999999</v>
      </c>
      <c r="G92" s="9">
        <f t="shared" si="4"/>
        <v>0.403095168</v>
      </c>
      <c r="H92" s="9">
        <f t="shared" si="5"/>
        <v>0.42284683123200001</v>
      </c>
      <c r="I92" s="9">
        <f t="shared" si="11"/>
        <v>0.46145274692348198</v>
      </c>
      <c r="J92" s="9">
        <f t="shared" si="12"/>
        <v>0.49</v>
      </c>
      <c r="K92" s="23">
        <f>ROUND(J92*1.0698,2)+0.01</f>
        <v>0.53</v>
      </c>
      <c r="L92" s="9">
        <f t="shared" si="9"/>
        <v>0.55000000000000004</v>
      </c>
    </row>
    <row r="93" spans="1:12" ht="21" customHeight="1">
      <c r="A93" s="2" t="s">
        <v>209</v>
      </c>
      <c r="B93" s="13" t="s">
        <v>210</v>
      </c>
      <c r="C93" s="2"/>
      <c r="D93" s="5"/>
      <c r="E93" s="2"/>
      <c r="F93" s="9"/>
      <c r="G93" s="9"/>
      <c r="H93" s="9"/>
      <c r="I93" s="9"/>
      <c r="J93" s="9"/>
      <c r="K93" s="23"/>
      <c r="L93" s="11"/>
    </row>
    <row r="94" spans="1:12" ht="44.25" customHeight="1">
      <c r="A94" s="5" t="s">
        <v>211</v>
      </c>
      <c r="B94" s="6" t="s">
        <v>212</v>
      </c>
      <c r="C94" s="5" t="s">
        <v>213</v>
      </c>
      <c r="D94" s="26">
        <f t="shared" si="8"/>
        <v>9802.1159999999982</v>
      </c>
      <c r="E94" s="5">
        <v>0.19</v>
      </c>
      <c r="F94" s="9">
        <f t="shared" si="3"/>
        <v>0.20535200000000001</v>
      </c>
      <c r="G94" s="9">
        <f t="shared" si="4"/>
        <v>0.212744672</v>
      </c>
      <c r="H94" s="9">
        <f t="shared" si="5"/>
        <v>0.22316916092799999</v>
      </c>
      <c r="I94" s="9">
        <f t="shared" si="11"/>
        <v>0.243544505320726</v>
      </c>
      <c r="J94" s="9">
        <f>ROUND(I94*1.052,2)</f>
        <v>0.26</v>
      </c>
      <c r="K94" s="23">
        <f t="shared" ref="K94:K100" si="14">ROUND(J94*1.0698,2)</f>
        <v>0.28000000000000003</v>
      </c>
      <c r="L94" s="9">
        <f t="shared" si="9"/>
        <v>0.28999999999999998</v>
      </c>
    </row>
    <row r="95" spans="1:12" ht="21" customHeight="1">
      <c r="A95" s="5" t="s">
        <v>214</v>
      </c>
      <c r="B95" s="6" t="s">
        <v>215</v>
      </c>
      <c r="C95" s="5" t="s">
        <v>125</v>
      </c>
      <c r="D95" s="26">
        <f t="shared" si="8"/>
        <v>1014.0119999999999</v>
      </c>
      <c r="E95" s="5">
        <v>0.02</v>
      </c>
      <c r="F95" s="9">
        <f t="shared" si="3"/>
        <v>2.1616E-2</v>
      </c>
      <c r="G95" s="9">
        <f t="shared" si="4"/>
        <v>2.2394175999999998E-2</v>
      </c>
      <c r="H95" s="9">
        <f t="shared" si="5"/>
        <v>2.3491490624000001E-2</v>
      </c>
      <c r="I95" s="9">
        <f t="shared" si="11"/>
        <v>2.5636263717971199E-2</v>
      </c>
      <c r="J95" s="9">
        <f>ROUND(I95*1.052,2)</f>
        <v>0.03</v>
      </c>
      <c r="K95" s="23">
        <f t="shared" si="14"/>
        <v>0.03</v>
      </c>
      <c r="L95" s="9">
        <f t="shared" si="9"/>
        <v>0.03</v>
      </c>
    </row>
    <row r="96" spans="1:12" ht="21" customHeight="1">
      <c r="A96" s="21" t="s">
        <v>216</v>
      </c>
      <c r="B96" s="21"/>
      <c r="C96" s="21"/>
      <c r="D96" s="21"/>
      <c r="E96" s="21"/>
      <c r="F96" s="21"/>
      <c r="G96" s="21"/>
      <c r="H96" s="21"/>
      <c r="I96" s="21"/>
      <c r="J96" s="9"/>
      <c r="K96" s="23"/>
      <c r="L96" s="11"/>
    </row>
    <row r="97" spans="1:13" ht="21" customHeight="1">
      <c r="A97" s="5" t="s">
        <v>217</v>
      </c>
      <c r="B97" s="6" t="s">
        <v>218</v>
      </c>
      <c r="C97" s="5" t="s">
        <v>98</v>
      </c>
      <c r="D97" s="26">
        <f t="shared" si="8"/>
        <v>13858.163999999999</v>
      </c>
      <c r="E97" s="5">
        <v>0.27</v>
      </c>
      <c r="F97" s="9">
        <f t="shared" si="3"/>
        <v>0.29181600000000002</v>
      </c>
      <c r="G97" s="9">
        <f t="shared" si="4"/>
        <v>0.30232137599999998</v>
      </c>
      <c r="H97" s="9">
        <f t="shared" si="5"/>
        <v>0.31713512342400002</v>
      </c>
      <c r="I97" s="9">
        <f>H97*1.0913</f>
        <v>0.346089560192611</v>
      </c>
      <c r="J97" s="9">
        <f>ROUND(I97*1.052,2)</f>
        <v>0.36</v>
      </c>
      <c r="K97" s="23">
        <f t="shared" si="14"/>
        <v>0.39</v>
      </c>
      <c r="L97" s="9">
        <f t="shared" si="9"/>
        <v>0.41</v>
      </c>
    </row>
    <row r="98" spans="1:13" ht="21" customHeight="1">
      <c r="A98" s="5" t="s">
        <v>219</v>
      </c>
      <c r="B98" s="6" t="s">
        <v>220</v>
      </c>
      <c r="C98" s="5" t="s">
        <v>221</v>
      </c>
      <c r="D98" s="26">
        <f t="shared" si="8"/>
        <v>28054.331999999995</v>
      </c>
      <c r="E98" s="5">
        <v>0.55000000000000004</v>
      </c>
      <c r="F98" s="9">
        <f t="shared" si="3"/>
        <v>0.59443999999999997</v>
      </c>
      <c r="G98" s="9">
        <f t="shared" si="4"/>
        <v>0.61583984000000003</v>
      </c>
      <c r="H98" s="9">
        <f t="shared" si="5"/>
        <v>0.64601599216000005</v>
      </c>
      <c r="I98" s="9">
        <f t="shared" ref="I98:I103" si="15">H98*1.0913</f>
        <v>0.70499725224420795</v>
      </c>
      <c r="J98" s="9">
        <f>ROUND(I98*1.052,2)</f>
        <v>0.74</v>
      </c>
      <c r="K98" s="23">
        <f t="shared" si="14"/>
        <v>0.79</v>
      </c>
      <c r="L98" s="9">
        <f t="shared" si="9"/>
        <v>0.83</v>
      </c>
    </row>
    <row r="99" spans="1:13" ht="21" customHeight="1">
      <c r="A99" s="5" t="s">
        <v>222</v>
      </c>
      <c r="B99" s="6" t="s">
        <v>223</v>
      </c>
      <c r="C99" s="5" t="s">
        <v>98</v>
      </c>
      <c r="D99" s="26">
        <f t="shared" si="8"/>
        <v>2366.0280000000002</v>
      </c>
      <c r="E99" s="5">
        <v>0.05</v>
      </c>
      <c r="F99" s="9">
        <f t="shared" si="3"/>
        <v>5.4039999999999998E-2</v>
      </c>
      <c r="G99" s="9">
        <f t="shared" si="4"/>
        <v>5.5985439999999997E-2</v>
      </c>
      <c r="H99" s="9">
        <f t="shared" si="5"/>
        <v>5.872872656E-2</v>
      </c>
      <c r="I99" s="9">
        <f t="shared" si="15"/>
        <v>6.4090659294928007E-2</v>
      </c>
      <c r="J99" s="9">
        <f>ROUND(I99*1.052,2)</f>
        <v>7.0000000000000007E-2</v>
      </c>
      <c r="K99" s="23">
        <f t="shared" si="14"/>
        <v>7.0000000000000007E-2</v>
      </c>
      <c r="L99" s="9">
        <f t="shared" si="9"/>
        <v>7.0000000000000007E-2</v>
      </c>
    </row>
    <row r="100" spans="1:13" ht="29.25" customHeight="1">
      <c r="A100" s="5" t="s">
        <v>224</v>
      </c>
      <c r="B100" s="6" t="s">
        <v>225</v>
      </c>
      <c r="C100" s="5" t="s">
        <v>51</v>
      </c>
      <c r="D100" s="26">
        <f t="shared" si="8"/>
        <v>1690.0200000000002</v>
      </c>
      <c r="E100" s="5">
        <v>0.04</v>
      </c>
      <c r="F100" s="9">
        <f t="shared" si="3"/>
        <v>4.3232E-2</v>
      </c>
      <c r="G100" s="9">
        <f t="shared" si="4"/>
        <v>4.4788351999999997E-2</v>
      </c>
      <c r="H100" s="9">
        <f t="shared" si="5"/>
        <v>4.6982981248000003E-2</v>
      </c>
      <c r="I100" s="9">
        <f t="shared" si="15"/>
        <v>5.1272527435942399E-2</v>
      </c>
      <c r="J100" s="9">
        <f>ROUND(I100*1.052,2)</f>
        <v>0.05</v>
      </c>
      <c r="K100" s="23">
        <f t="shared" si="14"/>
        <v>0.05</v>
      </c>
      <c r="L100" s="9">
        <f t="shared" si="9"/>
        <v>0.05</v>
      </c>
    </row>
    <row r="101" spans="1:13" ht="25.5">
      <c r="A101" s="5" t="s">
        <v>226</v>
      </c>
      <c r="B101" s="6" t="s">
        <v>227</v>
      </c>
      <c r="C101" s="5" t="s">
        <v>51</v>
      </c>
      <c r="D101" s="5"/>
      <c r="E101" s="5"/>
      <c r="F101" s="9"/>
      <c r="G101" s="9"/>
      <c r="H101" s="9"/>
      <c r="I101" s="9"/>
      <c r="J101" s="9"/>
      <c r="K101" s="23"/>
      <c r="L101" s="11"/>
    </row>
    <row r="102" spans="1:13" ht="21" customHeight="1">
      <c r="A102" s="5" t="s">
        <v>228</v>
      </c>
      <c r="B102" s="6" t="s">
        <v>229</v>
      </c>
      <c r="C102" s="5" t="s">
        <v>98</v>
      </c>
      <c r="D102" s="26">
        <f t="shared" si="8"/>
        <v>16224.191999999999</v>
      </c>
      <c r="E102" s="5">
        <v>0.32</v>
      </c>
      <c r="F102" s="9">
        <f t="shared" si="3"/>
        <v>0.345856</v>
      </c>
      <c r="G102" s="9">
        <f t="shared" si="4"/>
        <v>0.35830681599999997</v>
      </c>
      <c r="H102" s="9">
        <f t="shared" si="5"/>
        <v>0.37586384998400002</v>
      </c>
      <c r="I102" s="9">
        <f t="shared" si="15"/>
        <v>0.41018021948753902</v>
      </c>
      <c r="J102" s="9">
        <f>ROUND(I102*1.052,2)</f>
        <v>0.43</v>
      </c>
      <c r="K102" s="23">
        <f t="shared" ref="K102:K107" si="16">ROUND(J102*1.0698,2)</f>
        <v>0.46</v>
      </c>
      <c r="L102" s="9">
        <f t="shared" si="9"/>
        <v>0.48</v>
      </c>
    </row>
    <row r="103" spans="1:13" ht="21" customHeight="1">
      <c r="A103" s="5" t="s">
        <v>230</v>
      </c>
      <c r="B103" s="6" t="s">
        <v>231</v>
      </c>
      <c r="C103" s="5" t="s">
        <v>98</v>
      </c>
      <c r="D103" s="26">
        <f t="shared" si="8"/>
        <v>132497.568</v>
      </c>
      <c r="E103" s="5">
        <v>2.6</v>
      </c>
      <c r="F103" s="9">
        <f t="shared" si="3"/>
        <v>2.8100800000000001</v>
      </c>
      <c r="G103" s="9">
        <f t="shared" si="4"/>
        <v>2.9112428800000001</v>
      </c>
      <c r="H103" s="9">
        <f t="shared" si="5"/>
        <v>3.0538937811200002</v>
      </c>
      <c r="I103" s="9">
        <f t="shared" si="15"/>
        <v>3.33271428333626</v>
      </c>
      <c r="J103" s="9">
        <f>ROUND(I103*1.052,2)</f>
        <v>3.51</v>
      </c>
      <c r="K103" s="23">
        <f>ROUND(J103*1.0698,2)</f>
        <v>3.75</v>
      </c>
      <c r="L103" s="9">
        <f t="shared" si="9"/>
        <v>3.92</v>
      </c>
    </row>
    <row r="104" spans="1:13" ht="21" customHeight="1">
      <c r="A104" s="22" t="s">
        <v>232</v>
      </c>
      <c r="B104" s="22"/>
      <c r="C104" s="22"/>
      <c r="D104" s="27">
        <f>L104*12*C$2</f>
        <v>775381.17599999986</v>
      </c>
      <c r="E104" s="2">
        <v>19.510000000000002</v>
      </c>
      <c r="F104" s="14">
        <v>16.32</v>
      </c>
      <c r="G104" s="15">
        <f t="shared" si="4"/>
        <v>16.907520000000002</v>
      </c>
      <c r="H104" s="14">
        <f t="shared" si="5"/>
        <v>17.73598848</v>
      </c>
      <c r="I104" s="14">
        <v>19.475379107068299</v>
      </c>
      <c r="J104" s="14">
        <f>J103+J102+J101+J100+J99+J97+J70+J41+J39+J22+J4+J14+J98</f>
        <v>20.490000000000002</v>
      </c>
      <c r="K104" s="24">
        <f>K103+K102+K101+K100+K99+K97+K70+K41+K39+K22+K4+K14+K98</f>
        <v>21.92</v>
      </c>
      <c r="L104" s="14">
        <f>L103+L102+L101+L100+L99+L97+L70+L41+L39+L22+L4+L14+L98</f>
        <v>22.939999999999998</v>
      </c>
      <c r="M104" s="28"/>
    </row>
    <row r="105" spans="1:13" ht="25.5">
      <c r="A105" s="5" t="s">
        <v>233</v>
      </c>
      <c r="B105" s="6" t="s">
        <v>234</v>
      </c>
      <c r="C105" s="5" t="s">
        <v>98</v>
      </c>
      <c r="D105" s="26">
        <f t="shared" si="8"/>
        <v>51714.611999999994</v>
      </c>
      <c r="E105" s="5">
        <v>0.94</v>
      </c>
      <c r="F105" s="9">
        <f>E105*1.0808</f>
        <v>1.015952</v>
      </c>
      <c r="G105" s="9">
        <v>1.06</v>
      </c>
      <c r="H105" s="9">
        <f t="shared" si="5"/>
        <v>1.1119399999999999</v>
      </c>
      <c r="I105" s="9">
        <f>H105*1.0913</f>
        <v>1.2134601220000001</v>
      </c>
      <c r="J105" s="9">
        <v>1.36</v>
      </c>
      <c r="K105" s="23">
        <v>1.46</v>
      </c>
      <c r="L105" s="9">
        <f t="shared" si="9"/>
        <v>1.53</v>
      </c>
    </row>
    <row r="106" spans="1:13" ht="21" customHeight="1">
      <c r="A106" s="5" t="s">
        <v>235</v>
      </c>
      <c r="B106" s="6" t="s">
        <v>236</v>
      </c>
      <c r="C106" s="5" t="s">
        <v>98</v>
      </c>
      <c r="D106" s="26">
        <f t="shared" si="8"/>
        <v>189958.24799999999</v>
      </c>
      <c r="E106" s="5">
        <v>3.47</v>
      </c>
      <c r="F106" s="9">
        <f>E106*1.0808</f>
        <v>3.7503760000000002</v>
      </c>
      <c r="G106" s="9">
        <f>F106*1.036</f>
        <v>3.8853895359999999</v>
      </c>
      <c r="H106" s="9">
        <f t="shared" si="5"/>
        <v>4.0757736232640003</v>
      </c>
      <c r="I106" s="9">
        <f>H106*1.0913</f>
        <v>4.4478917550680004</v>
      </c>
      <c r="J106" s="9">
        <f>I106*1.1279</f>
        <v>5.0167771105411996</v>
      </c>
      <c r="K106" s="23">
        <f t="shared" si="16"/>
        <v>5.37</v>
      </c>
      <c r="L106" s="9">
        <f t="shared" si="9"/>
        <v>5.62</v>
      </c>
    </row>
    <row r="107" spans="1:13" ht="21" customHeight="1">
      <c r="A107" s="16" t="s">
        <v>237</v>
      </c>
      <c r="B107" s="6" t="s">
        <v>238</v>
      </c>
      <c r="C107" s="5" t="s">
        <v>98</v>
      </c>
      <c r="D107" s="26">
        <f t="shared" si="8"/>
        <v>4732.0560000000005</v>
      </c>
      <c r="E107" s="5">
        <v>0.1</v>
      </c>
      <c r="F107" s="9">
        <v>0.1</v>
      </c>
      <c r="G107" s="9">
        <f>F107*1.036</f>
        <v>0.1036</v>
      </c>
      <c r="H107" s="9">
        <v>0.11</v>
      </c>
      <c r="I107" s="9">
        <v>0.11</v>
      </c>
      <c r="J107" s="9">
        <f>I107*1.1279</f>
        <v>0.124069</v>
      </c>
      <c r="K107" s="23">
        <f t="shared" si="16"/>
        <v>0.13</v>
      </c>
      <c r="L107" s="9">
        <f t="shared" si="9"/>
        <v>0.14000000000000001</v>
      </c>
    </row>
    <row r="108" spans="1:13" ht="21" customHeight="1">
      <c r="A108" s="22" t="s">
        <v>232</v>
      </c>
      <c r="B108" s="22"/>
      <c r="C108" s="22"/>
      <c r="D108" s="27">
        <f>L108*12*C$2</f>
        <v>1021786.0919999999</v>
      </c>
      <c r="E108" s="2"/>
      <c r="F108" s="15">
        <f>F104+F105+F106</f>
        <v>21.086328000000002</v>
      </c>
      <c r="G108" s="14">
        <f t="shared" ref="G108:J108" si="17">G104+G105+G106+G107</f>
        <v>21.956509535999999</v>
      </c>
      <c r="H108" s="14">
        <f t="shared" si="17"/>
        <v>23.033702103264002</v>
      </c>
      <c r="I108" s="14">
        <f t="shared" si="17"/>
        <v>25.246730984136299</v>
      </c>
      <c r="J108" s="14">
        <f t="shared" si="17"/>
        <v>26.990846110541199</v>
      </c>
      <c r="K108" s="24">
        <f>K104+K105+K106+K107</f>
        <v>28.880000000000003</v>
      </c>
      <c r="L108" s="14">
        <f>L104+L105+L106+L107</f>
        <v>30.23</v>
      </c>
      <c r="M108" s="28"/>
    </row>
    <row r="109" spans="1:13" ht="21" customHeight="1">
      <c r="A109" s="21" t="s">
        <v>239</v>
      </c>
      <c r="B109" s="21"/>
      <c r="C109" s="21"/>
      <c r="D109" s="21"/>
      <c r="E109" s="21"/>
      <c r="F109" s="21"/>
      <c r="G109" s="21"/>
      <c r="H109" s="21"/>
      <c r="I109" s="21"/>
      <c r="L109" s="11"/>
    </row>
    <row r="110" spans="1:13" ht="21" customHeight="1">
      <c r="A110" s="5" t="s">
        <v>240</v>
      </c>
      <c r="B110" s="6" t="s">
        <v>241</v>
      </c>
      <c r="C110" s="5" t="s">
        <v>98</v>
      </c>
      <c r="D110" s="26">
        <f t="shared" ref="D110" si="18">L110*12*C$2</f>
        <v>148045.75200000001</v>
      </c>
      <c r="E110" s="5">
        <v>1.56</v>
      </c>
      <c r="F110" s="9">
        <v>2.92</v>
      </c>
      <c r="G110" s="9">
        <v>3.03</v>
      </c>
      <c r="H110" s="9">
        <v>3.16</v>
      </c>
      <c r="I110" s="9">
        <v>3.28</v>
      </c>
      <c r="J110" s="9">
        <v>3.57</v>
      </c>
      <c r="K110" s="23">
        <v>3.89</v>
      </c>
      <c r="L110" s="9">
        <v>4.38</v>
      </c>
    </row>
    <row r="111" spans="1:13" ht="25.5" customHeight="1">
      <c r="A111" s="29" t="s">
        <v>242</v>
      </c>
      <c r="B111" s="30"/>
      <c r="C111" s="31"/>
      <c r="D111" s="27">
        <f>L111*12*C$2</f>
        <v>1169831.8439999998</v>
      </c>
      <c r="E111" s="17">
        <v>21.17</v>
      </c>
      <c r="F111" s="14">
        <f>F108+F110+F107</f>
        <v>24.106328000000001</v>
      </c>
      <c r="G111" s="15">
        <f t="shared" ref="G111:L111" si="19">G108+G110</f>
        <v>24.986509536</v>
      </c>
      <c r="H111" s="15">
        <f t="shared" si="19"/>
        <v>26.193702103263998</v>
      </c>
      <c r="I111" s="15">
        <f t="shared" si="19"/>
        <v>28.5267309841363</v>
      </c>
      <c r="J111" s="15">
        <f t="shared" si="19"/>
        <v>30.560846110541199</v>
      </c>
      <c r="K111" s="25">
        <f t="shared" si="19"/>
        <v>32.770000000000003</v>
      </c>
      <c r="L111" s="15">
        <f t="shared" si="19"/>
        <v>34.61</v>
      </c>
      <c r="M111" s="28"/>
    </row>
    <row r="112" spans="1:13" ht="21" customHeight="1">
      <c r="A112" s="18"/>
    </row>
    <row r="113" spans="1:1" ht="21" customHeight="1">
      <c r="A113" s="19"/>
    </row>
  </sheetData>
  <mergeCells count="10">
    <mergeCell ref="A111:C111"/>
    <mergeCell ref="A96:I96"/>
    <mergeCell ref="A104:C104"/>
    <mergeCell ref="A108:C108"/>
    <mergeCell ref="A109:I109"/>
    <mergeCell ref="A3:I3"/>
    <mergeCell ref="A13:I13"/>
    <mergeCell ref="A21:I21"/>
    <mergeCell ref="A40:I40"/>
    <mergeCell ref="A69:I6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Воронкин Никита Валентинович</cp:lastModifiedBy>
  <dcterms:created xsi:type="dcterms:W3CDTF">2006-09-16T00:00:00Z</dcterms:created>
  <dcterms:modified xsi:type="dcterms:W3CDTF">2025-08-05T11:57:58Z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8A0B54CE8ADC46278B900526AD8C03A3_12</vt:lpwstr>
  </property>
  <property fmtid="{D5CDD505-2E9C-101B-9397-08002B2CF9AE}" pid="3" name="KSOProductBuildVer">
    <vt:lpwstr>1049-12.2.0.17119</vt:lpwstr>
  </property>
</Properties>
</file>